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https://richmondvt-my.sharepoint.com/personal/jarneson_richmondvt_gov/Documents/Documents/Selectboard/Agenda &amp; Packet/2025 Agenda and Packets/b January 21/WS/Packet/"/>
    </mc:Choice>
  </mc:AlternateContent>
  <xr:revisionPtr revIDLastSave="1" documentId="13_ncr:1_{387DDF8B-1280-4DCC-BD73-A91F988FE01F}" xr6:coauthVersionLast="47" xr6:coauthVersionMax="47" xr10:uidLastSave="{92E55EEC-61A4-4AAC-B296-E7B57A4236BC}"/>
  <bookViews>
    <workbookView xWindow="-120" yWindow="-120" windowWidth="24240" windowHeight="13140" activeTab="1" xr2:uid="{00000000-000D-0000-FFFF-FFFF00000000}"/>
  </bookViews>
  <sheets>
    <sheet name="PCS" sheetId="1" r:id="rId1"/>
    <sheet name="WID Eval Instructions" sheetId="4" r:id="rId2"/>
    <sheet name="CONSULTANT Directions" sheetId="2" r:id="rId3"/>
    <sheet name="Asset Directions" sheetId="3" r:id="rId4"/>
  </sheets>
  <definedNames>
    <definedName name="ACCDSPLIT">PCS!$Y$7</definedName>
    <definedName name="ARPASPLIT">PCS!$AA$7</definedName>
    <definedName name="CONSTRCOST">PCS!$Q$102</definedName>
    <definedName name="CWIPSPLIT">PCS!$Z$7</definedName>
    <definedName name="CWSPLIT">PCS!$S$7</definedName>
    <definedName name="DWSPLIT">PCS!$V$7</definedName>
    <definedName name="GRANTELIG">PCS!$U$7</definedName>
    <definedName name="INELIGSPLIT">PCS!$AC$7</definedName>
    <definedName name="_xlnm.Print_Area" localSheetId="0">PCS!$A$2:$AH$122</definedName>
    <definedName name="VTRANSSPLIT">PCS!$X$7</definedName>
  </definedNames>
  <calcPr calcId="191029" iterate="1" iterateCount="5"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0" i="1" l="1"/>
  <c r="Q51" i="1"/>
  <c r="Q52" i="1"/>
  <c r="Q53" i="1"/>
  <c r="Q54" i="1"/>
  <c r="Q55" i="1"/>
  <c r="Q49" i="1"/>
  <c r="Q10" i="1"/>
  <c r="AJ28" i="1"/>
  <c r="AK28" i="1" s="1"/>
  <c r="AJ27" i="1"/>
  <c r="AK27" i="1" s="1"/>
  <c r="Q92" i="1" l="1"/>
  <c r="Q91" i="1"/>
  <c r="Q85" i="1"/>
  <c r="Q83" i="1"/>
  <c r="Q74" i="1"/>
  <c r="Q73" i="1"/>
  <c r="Q72" i="1"/>
  <c r="Q71" i="1"/>
  <c r="Q84" i="1" l="1"/>
  <c r="V26" i="1"/>
  <c r="V25" i="1"/>
  <c r="V24" i="1"/>
  <c r="V23" i="1"/>
  <c r="V22" i="1"/>
  <c r="V21" i="1"/>
  <c r="V20" i="1"/>
  <c r="V19" i="1"/>
  <c r="V18" i="1"/>
  <c r="V17" i="1"/>
  <c r="V16" i="1"/>
  <c r="V15" i="1"/>
  <c r="V14" i="1"/>
  <c r="V13" i="1"/>
  <c r="V12" i="1"/>
  <c r="V11" i="1"/>
  <c r="Q105" i="1"/>
  <c r="AM9" i="1"/>
  <c r="AK9" i="1"/>
  <c r="V10" i="1" l="1"/>
  <c r="U111" i="1"/>
  <c r="S45" i="1" l="1"/>
  <c r="U45" i="1" s="1"/>
  <c r="AC93" i="1" l="1"/>
  <c r="U83" i="1"/>
  <c r="V74" i="1"/>
  <c r="V73" i="1"/>
  <c r="AJ43" i="1" l="1"/>
  <c r="AJ42" i="1"/>
  <c r="AK42" i="1" s="1"/>
  <c r="AJ41" i="1"/>
  <c r="AK41" i="1" s="1"/>
  <c r="AJ40" i="1"/>
  <c r="AK40" i="1" s="1"/>
  <c r="AJ39" i="1"/>
  <c r="AK39" i="1" s="1"/>
  <c r="AJ38" i="1"/>
  <c r="AK38" i="1" s="1"/>
  <c r="AJ37" i="1"/>
  <c r="AK37" i="1" s="1"/>
  <c r="AJ36" i="1"/>
  <c r="AK36" i="1" s="1"/>
  <c r="AJ35" i="1"/>
  <c r="AK35" i="1" s="1"/>
  <c r="AJ34" i="1"/>
  <c r="AK34" i="1" s="1"/>
  <c r="AJ33" i="1"/>
  <c r="AJ32" i="1"/>
  <c r="AK32" i="1" s="1"/>
  <c r="AJ31" i="1"/>
  <c r="AK31" i="1" s="1"/>
  <c r="AJ30" i="1"/>
  <c r="AK30" i="1" s="1"/>
  <c r="AJ29" i="1"/>
  <c r="AK29" i="1" s="1"/>
  <c r="U30" i="1" l="1"/>
  <c r="AL30" i="1" s="1"/>
  <c r="AM30" i="1" s="1"/>
  <c r="U29" i="1"/>
  <c r="AL29" i="1" s="1"/>
  <c r="AM29" i="1" s="1"/>
  <c r="AC92" i="1"/>
  <c r="AC91" i="1"/>
  <c r="AC85" i="1"/>
  <c r="AC84" i="1"/>
  <c r="AC83" i="1"/>
  <c r="AC79" i="1"/>
  <c r="AC78" i="1"/>
  <c r="AC77" i="1"/>
  <c r="AC76" i="1"/>
  <c r="AC75" i="1"/>
  <c r="AC74" i="1"/>
  <c r="AC73" i="1"/>
  <c r="AC72" i="1"/>
  <c r="AC71" i="1"/>
  <c r="AC70" i="1"/>
  <c r="AC69" i="1"/>
  <c r="AC68" i="1"/>
  <c r="AC67" i="1"/>
  <c r="AC66" i="1"/>
  <c r="AC65" i="1"/>
  <c r="AC64" i="1"/>
  <c r="AC63" i="1"/>
  <c r="AC62" i="1"/>
  <c r="AC61" i="1"/>
  <c r="AC47" i="1"/>
  <c r="AC46" i="1"/>
  <c r="AC45" i="1"/>
  <c r="Z102" i="1"/>
  <c r="Y102" i="1"/>
  <c r="X102" i="1"/>
  <c r="Z103" i="1"/>
  <c r="Y103" i="1"/>
  <c r="X103" i="1"/>
  <c r="U63" i="1" l="1"/>
  <c r="U93" i="1" l="1"/>
  <c r="U92" i="1"/>
  <c r="U91" i="1"/>
  <c r="U85" i="1"/>
  <c r="U84" i="1"/>
  <c r="U77" i="1"/>
  <c r="U76" i="1"/>
  <c r="U74" i="1"/>
  <c r="U73" i="1"/>
  <c r="U72" i="1"/>
  <c r="U71" i="1"/>
  <c r="U70" i="1"/>
  <c r="U67" i="1"/>
  <c r="U66" i="1"/>
  <c r="U65" i="1"/>
  <c r="U64" i="1"/>
  <c r="U62" i="1"/>
  <c r="U61" i="1"/>
  <c r="U31" i="1"/>
  <c r="AL31" i="1" s="1"/>
  <c r="AM31" i="1" s="1"/>
  <c r="U32" i="1"/>
  <c r="AL32" i="1" s="1"/>
  <c r="AM32" i="1" s="1"/>
  <c r="U34" i="1"/>
  <c r="AL34" i="1" s="1"/>
  <c r="AM34" i="1" s="1"/>
  <c r="U35" i="1"/>
  <c r="AL35" i="1" s="1"/>
  <c r="AM35" i="1" s="1"/>
  <c r="U36" i="1"/>
  <c r="AL36" i="1" s="1"/>
  <c r="AM36" i="1" s="1"/>
  <c r="U37" i="1"/>
  <c r="AL37" i="1" s="1"/>
  <c r="AM37" i="1" s="1"/>
  <c r="U38" i="1"/>
  <c r="AL38" i="1" s="1"/>
  <c r="AM38" i="1" s="1"/>
  <c r="U39" i="1"/>
  <c r="AL39" i="1" s="1"/>
  <c r="AM39" i="1" s="1"/>
  <c r="U40" i="1"/>
  <c r="AL40" i="1" s="1"/>
  <c r="AM40" i="1" s="1"/>
  <c r="U41" i="1"/>
  <c r="AL41" i="1" s="1"/>
  <c r="AM41" i="1" s="1"/>
  <c r="U42" i="1"/>
  <c r="AL42" i="1" s="1"/>
  <c r="AM42" i="1" s="1"/>
  <c r="U9" i="1"/>
  <c r="Q33" i="1" l="1"/>
  <c r="Q102" i="1" l="1"/>
  <c r="Q103" i="1"/>
  <c r="AE103" i="1"/>
  <c r="S110" i="1" s="1"/>
  <c r="AJ84" i="1" l="1"/>
  <c r="AJ91" i="1" s="1"/>
  <c r="AJ71" i="1"/>
  <c r="AJ73" i="1" s="1"/>
  <c r="D107" i="1"/>
  <c r="Y7" i="1"/>
  <c r="X7" i="1"/>
  <c r="Z7" i="1"/>
  <c r="AJ62" i="1"/>
  <c r="AJ65" i="1" s="1"/>
  <c r="AH103" i="1"/>
  <c r="AG103" i="1"/>
  <c r="AF103" i="1"/>
  <c r="AJ96" i="1" l="1"/>
  <c r="U95" i="1" l="1"/>
  <c r="V96" i="1"/>
  <c r="AC96" i="1" s="1"/>
  <c r="U96" i="1"/>
  <c r="V95" i="1"/>
  <c r="AC95" i="1" l="1"/>
  <c r="AC98" i="1" l="1"/>
  <c r="AC99" i="1"/>
  <c r="AC97" i="1" l="1"/>
  <c r="AK43" i="1"/>
  <c r="AL43" i="1"/>
  <c r="AM43" i="1" s="1"/>
  <c r="S5" i="1"/>
  <c r="V5" i="1"/>
  <c r="AA5" i="1"/>
  <c r="AC5" i="1"/>
  <c r="S7" i="1"/>
  <c r="T7" i="1"/>
  <c r="V7" i="1"/>
  <c r="W7" i="1"/>
  <c r="AA7" i="1"/>
  <c r="AB7" i="1"/>
  <c r="AC7" i="1"/>
  <c r="S33" i="1"/>
  <c r="T33" i="1"/>
  <c r="U33" i="1"/>
  <c r="V33" i="1"/>
  <c r="W33" i="1"/>
  <c r="AA33" i="1"/>
  <c r="AB33" i="1"/>
  <c r="AC33" i="1"/>
  <c r="AK33" i="1"/>
  <c r="AL33" i="1"/>
  <c r="AM33" i="1"/>
  <c r="AJ44" i="1"/>
  <c r="AL44" i="1"/>
  <c r="S102" i="1"/>
  <c r="T102" i="1"/>
  <c r="V102" i="1"/>
  <c r="W102" i="1"/>
  <c r="AA102" i="1"/>
  <c r="AB102" i="1"/>
  <c r="AC102" i="1"/>
  <c r="S103" i="1"/>
  <c r="T103" i="1"/>
  <c r="U103" i="1"/>
  <c r="V103" i="1"/>
  <c r="W103" i="1"/>
  <c r="AA103" i="1"/>
  <c r="AB103" i="1"/>
  <c r="AC103" i="1"/>
  <c r="Q106" i="1"/>
  <c r="S108" i="1"/>
  <c r="AH108" i="1"/>
  <c r="V109" i="1"/>
  <c r="AB110" i="1"/>
  <c r="AG111" i="1"/>
  <c r="U112" i="1"/>
  <c r="AG114" i="1"/>
</calcChain>
</file>

<file path=xl/sharedStrings.xml><?xml version="1.0" encoding="utf-8"?>
<sst xmlns="http://schemas.openxmlformats.org/spreadsheetml/2006/main" count="405" uniqueCount="340">
  <si>
    <t>Short term interest</t>
  </si>
  <si>
    <t>Engineering Costs</t>
  </si>
  <si>
    <t>Construction Costs</t>
  </si>
  <si>
    <t>Total  Cost</t>
  </si>
  <si>
    <t>Green Infrastructure</t>
  </si>
  <si>
    <t>Energy Efficiency</t>
  </si>
  <si>
    <t>Water Efficiency</t>
  </si>
  <si>
    <t>Environmental Innovation</t>
  </si>
  <si>
    <t>GPR Eligibility Total</t>
  </si>
  <si>
    <t>Small Purchases</t>
  </si>
  <si>
    <t>Step 2 Final Design</t>
  </si>
  <si>
    <t>Other Costs</t>
  </si>
  <si>
    <t>Administration</t>
  </si>
  <si>
    <t>Legal</t>
  </si>
  <si>
    <t>Land Acquisition</t>
  </si>
  <si>
    <t>TOTAL ESTIMATED PROJECT COST</t>
  </si>
  <si>
    <t>Remaining Bond Capacity</t>
  </si>
  <si>
    <t>CWSRF Loan Preliminary  Eligiblity</t>
  </si>
  <si>
    <t>PC Grant Preliminary Eligiblity</t>
  </si>
  <si>
    <t>Contract 1</t>
  </si>
  <si>
    <t>Contract #1</t>
  </si>
  <si>
    <t>Notes:</t>
  </si>
  <si>
    <t>Step 3 Engineering Services</t>
  </si>
  <si>
    <t>PERCENTAGE SPLITS</t>
  </si>
  <si>
    <t>Item</t>
  </si>
  <si>
    <t>(Insert Items and Quantities to Match Bid Form)</t>
  </si>
  <si>
    <t>Quantity</t>
  </si>
  <si>
    <t>Units</t>
  </si>
  <si>
    <t>Unit Cost</t>
  </si>
  <si>
    <t>DWSRF Preliminary Loan Eligibility</t>
  </si>
  <si>
    <t>Change Orders</t>
  </si>
  <si>
    <t>Change Order 1</t>
  </si>
  <si>
    <t>Include Loan #s</t>
  </si>
  <si>
    <t>Green Project Reserve (GPR)  Eligibility, CWSRF Only</t>
  </si>
  <si>
    <t>Bid Phase Services</t>
  </si>
  <si>
    <t>Construction Administration</t>
  </si>
  <si>
    <t>Resident Project Representative</t>
  </si>
  <si>
    <t>(Insert Items and Quantities, if any to Match CO)</t>
  </si>
  <si>
    <t>List as they will appear on your invoicing.</t>
  </si>
  <si>
    <t>Non Standard Engineering Services</t>
  </si>
  <si>
    <t>LS</t>
  </si>
  <si>
    <t>NTE</t>
  </si>
  <si>
    <t xml:space="preserve">GPR Narrative: </t>
  </si>
  <si>
    <t>%</t>
  </si>
  <si>
    <t>All Subcontractors should be listed Separately</t>
  </si>
  <si>
    <t>Cost Weighted Asset Life</t>
  </si>
  <si>
    <t>Asset Life (Years)</t>
  </si>
  <si>
    <t>YEARS</t>
  </si>
  <si>
    <t>Fee Curve Check</t>
  </si>
  <si>
    <t>Preliminary Engineering</t>
  </si>
  <si>
    <t>Final Design</t>
  </si>
  <si>
    <t>Construction</t>
  </si>
  <si>
    <t>TOTAL ESTIMATED CONSTRUCTION COST</t>
  </si>
  <si>
    <t>Allowable Fee:</t>
  </si>
  <si>
    <t>Total Allowable Fee:</t>
  </si>
  <si>
    <t>ENR CCI</t>
  </si>
  <si>
    <t>Directions for Completing the Project Cost Summary</t>
  </si>
  <si>
    <t>Notes</t>
  </si>
  <si>
    <t>Project Name</t>
  </si>
  <si>
    <t>Loan Number</t>
  </si>
  <si>
    <t>Include the Loan Number for Each CW and/or DW Loan and PC Grant if known.</t>
  </si>
  <si>
    <t xml:space="preserve">DW Loan Eligible </t>
  </si>
  <si>
    <t>CW Loan Eligibility Total</t>
  </si>
  <si>
    <t>ENR CCI:</t>
  </si>
  <si>
    <t>Wrapping Up</t>
  </si>
  <si>
    <t xml:space="preserve">Date: </t>
  </si>
  <si>
    <t>Red Text</t>
  </si>
  <si>
    <t>Please change any text to black to finalize the spreadsheet and remove directions.</t>
  </si>
  <si>
    <t>Splits</t>
  </si>
  <si>
    <t>For Step 1, an assumed cost can be used.  Starting Step 2, the cost for the selected project should be used at least until the design is finalizing.  When the design is finalizing, insert rows so that the information matches the bid form.  Going into construction, the bid prices need to replace the engineers estimated unit costs, and small purchases and change orders will also need to be tracked.</t>
  </si>
  <si>
    <t>Items</t>
  </si>
  <si>
    <t>Engineering Planning Advances</t>
  </si>
  <si>
    <t>Step 1</t>
  </si>
  <si>
    <t>Step 2</t>
  </si>
  <si>
    <t>Same information for Step 1.</t>
  </si>
  <si>
    <t>Step 3</t>
  </si>
  <si>
    <t>Include any permit fees or direct reimburseable expenses to the borrower in the other costs area.  Typically, this is limited to 2% of the total project cost.</t>
  </si>
  <si>
    <t>Asset Life</t>
  </si>
  <si>
    <t>Contingency</t>
  </si>
  <si>
    <t>1.  Include any assumptions.</t>
  </si>
  <si>
    <t>2. Include source(s) of data for asset life.</t>
  </si>
  <si>
    <t>Include any notes related to assumptions for the costs.  DCE will also include specific decisions here.</t>
  </si>
  <si>
    <t>Bond Vote Assistance</t>
  </si>
  <si>
    <t>Asset Life Block Directions</t>
  </si>
  <si>
    <t xml:space="preserve">Expected life values for individual assets are available from many reference sources. Below are some reference sources for expected life values: </t>
  </si>
  <si>
    <t>These are just a few of the references available.  Should a System and their consulting engineer use other references to document an asset useful life, that practice is acceptable provided that the reference document source is provided and is supported by the as-bid cost estimates. </t>
  </si>
  <si>
    <t>BOND Date</t>
  </si>
  <si>
    <t>Contingency - SEE DIRECTIONS TAB</t>
  </si>
  <si>
    <t>Change Order 2</t>
  </si>
  <si>
    <t>Change Order 3</t>
  </si>
  <si>
    <t>Change Order 4</t>
  </si>
  <si>
    <t>Change Order 5</t>
  </si>
  <si>
    <t>Change Order xxxxx</t>
  </si>
  <si>
    <t>Project Name as it appears on Project Priority List and reflects the project type based on need.</t>
  </si>
  <si>
    <t>Use the ENR CCI for the date of the original engineer's opinion of probable cost</t>
  </si>
  <si>
    <t>VTRANS</t>
  </si>
  <si>
    <t>ACCD CBDG</t>
  </si>
  <si>
    <t>DEC ERP or CWIP</t>
  </si>
  <si>
    <r>
      <t xml:space="preserve">PENDING:  </t>
    </r>
    <r>
      <rPr>
        <u/>
        <sz val="11"/>
        <color theme="1"/>
        <rFont val="Calibri"/>
        <family val="2"/>
        <scheme val="minor"/>
      </rPr>
      <t>At Step 1</t>
    </r>
    <r>
      <rPr>
        <sz val="11"/>
        <color theme="1"/>
        <rFont val="Calibri"/>
        <family val="2"/>
        <scheme val="minor"/>
      </rPr>
      <t xml:space="preserve">, contingency should range from 10-25% based on the level of detail in the PER.  </t>
    </r>
    <r>
      <rPr>
        <u/>
        <sz val="11"/>
        <color theme="1"/>
        <rFont val="Calibri"/>
        <family val="2"/>
        <scheme val="minor"/>
      </rPr>
      <t>At the end of Step 2</t>
    </r>
    <r>
      <rPr>
        <sz val="11"/>
        <color theme="1"/>
        <rFont val="Calibri"/>
        <family val="2"/>
        <scheme val="minor"/>
      </rPr>
      <t xml:space="preserve">, the contingency should generally  be 10%, but not more than 20%, unless the level of uncertainty in the  project.  After bidding contingency is reduced to 5%, unless further limited by bond capacity.  If consultants or borrowers wish to have a round number for the loan, the rounding is reflected in the contingency amount.    </t>
    </r>
    <r>
      <rPr>
        <u/>
        <sz val="11"/>
        <color theme="1"/>
        <rFont val="Calibri"/>
        <family val="2"/>
        <scheme val="minor"/>
      </rPr>
      <t>Do not round at the bottom of the spreadsheet</t>
    </r>
    <r>
      <rPr>
        <sz val="11"/>
        <color theme="1"/>
        <rFont val="Calibri"/>
        <family val="2"/>
        <scheme val="minor"/>
      </rPr>
      <t>.  As the project is finishing if additional funds are needed, adjustments should be made to costs that were initially indeterminate such as: admin costs, legal costs, short term interest costs, and costs that will not be used with unused quantities via the final balancing change order.   The total project cost cannot exceed the bond without additional bond authorization.   See GD#34 for additional information.</t>
    </r>
  </si>
  <si>
    <t>updated PCS Date.</t>
  </si>
  <si>
    <t>See DIRECTIONS TAB</t>
  </si>
  <si>
    <t>Step 1 Preliminary Eng</t>
  </si>
  <si>
    <t>Engineering Planning Adv</t>
  </si>
  <si>
    <t>Standard Engineering Services  (Please see Directions)</t>
  </si>
  <si>
    <t>Contract Administration</t>
  </si>
  <si>
    <t>Soil Borings</t>
  </si>
  <si>
    <t xml:space="preserve">Historical/Archaeological </t>
  </si>
  <si>
    <r>
      <rPr>
        <b/>
        <sz val="18"/>
        <color theme="1"/>
        <rFont val="Calibri"/>
        <family val="2"/>
        <scheme val="minor"/>
      </rPr>
      <t xml:space="preserve">CWSRF  </t>
    </r>
    <r>
      <rPr>
        <b/>
        <sz val="14"/>
        <color theme="1"/>
        <rFont val="Calibri"/>
        <family val="2"/>
        <scheme val="minor"/>
      </rPr>
      <t>Asset Life Determination</t>
    </r>
  </si>
  <si>
    <t xml:space="preserve">Source:   EPA publication #EPA 816-K-03-002, from NEPIS </t>
  </si>
  <si>
    <t>Check Availability</t>
  </si>
  <si>
    <t>2)  Enter the formula "= F##*CWSPLIT" in Column H  for each item that is co-funded.</t>
  </si>
  <si>
    <t>3)  Excel will say these are Iterative loop calculations</t>
  </si>
  <si>
    <t>4)  Go to File/Options/Formulas in the Excel menu</t>
  </si>
  <si>
    <t>5)  Under "Calculation Options"    select "Enable Iterative Calculations"   and Set the number of iterations to FIVE</t>
  </si>
  <si>
    <t xml:space="preserve">1)  Identify Costs that will be co-funded.   </t>
  </si>
  <si>
    <t>WARNING!!</t>
  </si>
  <si>
    <t>After the necessary iterations are carried out.   DISABLE  the iterative calculations!!!</t>
  </si>
  <si>
    <t>Failure to do this will create loops that cannot be undone, making new data entry necessary.</t>
  </si>
  <si>
    <t>Action</t>
  </si>
  <si>
    <t>CALC</t>
  </si>
  <si>
    <t>10 VSA Chapter 55</t>
  </si>
  <si>
    <t>Remaining PC Grant Eligibility</t>
  </si>
  <si>
    <t xml:space="preserve">PC  Grant Award </t>
  </si>
  <si>
    <t>EPA PC ****</t>
  </si>
  <si>
    <t>Include Loan #s:  RF1-***/WPL-***</t>
  </si>
  <si>
    <t>**/**/20**</t>
  </si>
  <si>
    <t>For State of VT WID Review   cell should default to NOT FINAL , until final concurrence to PCS</t>
  </si>
  <si>
    <t>Necessary-Project- related ADMINISTRATIVE and LEGAL costs ARE ELIGIBLE.   Costs such as those incurred by municipal officials carrying out their regular day-to-day duties, are NOT ELIGIBLE.</t>
  </si>
  <si>
    <t>Administrative+Legal % of Total Construction Cost is  :</t>
  </si>
  <si>
    <t xml:space="preserve">ADMINISTRATIVE+ LEGAL &lt; 2% of Total *CONSTRUCTION* Costs, calculated and are presented in Cell </t>
  </si>
  <si>
    <t>If an engineering planning advance has not been repaid,  include it in the Total Project Cost.  Use the row made for this entry.</t>
  </si>
  <si>
    <t>Percentage of construction cost "splits" used for prorated construction items, when splits are prorated based on the overall project cost.  They auto calculate and use named cells in columns H-O.</t>
  </si>
  <si>
    <t>Short Term Interest</t>
  </si>
  <si>
    <t>CWSRF and DWSRF short term interest is only eligible for the period of time that the reimbursment request has been made to DEC and DEC has not acted on the reimbursement.  Other bridge financing is typical on projects and is not eligible.</t>
  </si>
  <si>
    <t>CWSRF Loan#</t>
  </si>
  <si>
    <t>CWSRF</t>
  </si>
  <si>
    <r>
      <rPr>
        <b/>
        <sz val="18"/>
        <color theme="1"/>
        <rFont val="Calibri"/>
        <family val="2"/>
        <scheme val="minor"/>
      </rPr>
      <t xml:space="preserve">DWSRF  </t>
    </r>
    <r>
      <rPr>
        <b/>
        <sz val="14"/>
        <color theme="1"/>
        <rFont val="Calibri"/>
        <family val="2"/>
        <scheme val="minor"/>
      </rPr>
      <t>Asset Life Determination</t>
    </r>
  </si>
  <si>
    <t>Other</t>
  </si>
  <si>
    <t>BOND or FUNDING CAPACITY</t>
  </si>
  <si>
    <t xml:space="preserve">Other </t>
  </si>
  <si>
    <t>TOTAL</t>
  </si>
  <si>
    <t>Complete if using itemized quantities for the splits, if not hide.</t>
  </si>
  <si>
    <t>ARPA Program</t>
  </si>
  <si>
    <t>ERUs</t>
  </si>
  <si>
    <t>User Rate</t>
  </si>
  <si>
    <t>/year</t>
  </si>
  <si>
    <t>MHI</t>
  </si>
  <si>
    <t>Affordability</t>
  </si>
  <si>
    <t>CWSRF User Rate Calculation</t>
  </si>
  <si>
    <r>
      <t xml:space="preserve">USEPA </t>
    </r>
    <r>
      <rPr>
        <u/>
        <sz val="12"/>
        <color rgb="FF0563C1"/>
        <rFont val="Times New Roman"/>
        <family val="1"/>
      </rPr>
      <t>Taking Stock of Your Water System: A Simple Asset Inventory for Very Small Drinking Water Systems</t>
    </r>
    <r>
      <rPr>
        <sz val="12"/>
        <color theme="1"/>
        <rFont val="Times New Roman"/>
        <family val="1"/>
      </rPr>
      <t xml:space="preserve"> (</t>
    </r>
    <r>
      <rPr>
        <sz val="12"/>
        <color rgb="FFFF0000"/>
        <rFont val="Times New Roman"/>
        <family val="1"/>
      </rPr>
      <t>EPA 816-K-03-002</t>
    </r>
    <r>
      <rPr>
        <sz val="12"/>
        <color theme="1"/>
        <rFont val="Times New Roman"/>
        <family val="1"/>
      </rPr>
      <t xml:space="preserve">) </t>
    </r>
    <r>
      <rPr>
        <u/>
        <sz val="12"/>
        <color rgb="FF0563C1"/>
        <rFont val="Times New Roman"/>
        <family val="1"/>
      </rPr>
      <t>https://nepis.epa.gov/Exe/ZyPDF.cgi?Dockey=P100U7S0.txt</t>
    </r>
  </si>
  <si>
    <r>
      <rPr>
        <b/>
        <sz val="11"/>
        <color theme="1"/>
        <rFont val="Calibri"/>
        <family val="2"/>
        <scheme val="minor"/>
      </rPr>
      <t xml:space="preserve">USEPA Asset Management: </t>
    </r>
    <r>
      <rPr>
        <sz val="11"/>
        <color theme="1"/>
        <rFont val="Calibri"/>
        <family val="2"/>
        <scheme val="minor"/>
      </rPr>
      <t>A Handbook for Small Water Systems (</t>
    </r>
    <r>
      <rPr>
        <sz val="11"/>
        <color rgb="FFFF0000"/>
        <rFont val="Calibri"/>
        <family val="2"/>
        <scheme val="minor"/>
      </rPr>
      <t>EPA 816-R-03-016</t>
    </r>
    <r>
      <rPr>
        <sz val="11"/>
        <color theme="1"/>
        <rFont val="Calibri"/>
        <family val="2"/>
        <scheme val="minor"/>
      </rPr>
      <t xml:space="preserve">), September 2003 Page 9, </t>
    </r>
    <r>
      <rPr>
        <b/>
        <sz val="11"/>
        <color theme="1"/>
        <rFont val="Calibri"/>
        <family val="2"/>
        <scheme val="minor"/>
      </rPr>
      <t>Estimated Useful Life Table</t>
    </r>
    <r>
      <rPr>
        <sz val="11"/>
        <color theme="1"/>
        <rFont val="Calibri"/>
        <family val="2"/>
        <scheme val="minor"/>
      </rPr>
      <t xml:space="preserve"> (Current web link is at): </t>
    </r>
    <r>
      <rPr>
        <sz val="11"/>
        <color theme="4"/>
        <rFont val="Calibri"/>
        <family val="2"/>
        <scheme val="minor"/>
      </rPr>
      <t>https://nepis.epa.gov/Exe/ZyPDF.cgi?Dockey=P100U7T2.txt</t>
    </r>
    <r>
      <rPr>
        <sz val="11"/>
        <color theme="1"/>
        <rFont val="Calibri"/>
        <family val="2"/>
        <scheme val="minor"/>
      </rPr>
      <t xml:space="preserve">  </t>
    </r>
  </si>
  <si>
    <r>
      <rPr>
        <b/>
        <sz val="11"/>
        <color theme="1"/>
        <rFont val="Calibri"/>
        <family val="2"/>
        <scheme val="minor"/>
      </rPr>
      <t>Massachusetts Water Resource Authority</t>
    </r>
    <r>
      <rPr>
        <sz val="11"/>
        <color theme="1"/>
        <rFont val="Calibri"/>
        <family val="2"/>
        <scheme val="minor"/>
      </rPr>
      <t xml:space="preserve"> (</t>
    </r>
    <r>
      <rPr>
        <sz val="11"/>
        <color rgb="FFFF0000"/>
        <rFont val="Calibri"/>
        <family val="2"/>
        <scheme val="minor"/>
      </rPr>
      <t>MWRA</t>
    </r>
    <r>
      <rPr>
        <sz val="11"/>
        <color theme="1"/>
        <rFont val="Calibri"/>
        <family val="2"/>
        <scheme val="minor"/>
      </rPr>
      <t xml:space="preserve">), Proposed FY2017 Capital Improvement Program, February 2016, Appendix 10 </t>
    </r>
    <r>
      <rPr>
        <b/>
        <sz val="11"/>
        <color theme="1"/>
        <rFont val="Calibri"/>
        <family val="2"/>
        <scheme val="minor"/>
      </rPr>
      <t>Expected Useful Life of Capital Projects</t>
    </r>
    <r>
      <rPr>
        <sz val="11"/>
        <color theme="1"/>
        <rFont val="Calibri"/>
        <family val="2"/>
        <scheme val="minor"/>
      </rPr>
      <t xml:space="preserve"> (Current web link is at): </t>
    </r>
    <r>
      <rPr>
        <sz val="11"/>
        <color theme="4"/>
        <rFont val="Calibri"/>
        <family val="2"/>
        <scheme val="minor"/>
      </rPr>
      <t xml:space="preserve">http://www.mwra.state.ma.us/finance/cip.htm </t>
    </r>
  </si>
  <si>
    <r>
      <rPr>
        <b/>
        <sz val="11"/>
        <color theme="1"/>
        <rFont val="Calibri"/>
        <family val="2"/>
        <scheme val="minor"/>
      </rPr>
      <t>Texas</t>
    </r>
    <r>
      <rPr>
        <sz val="11"/>
        <color theme="1"/>
        <rFont val="Calibri"/>
        <family val="2"/>
        <scheme val="minor"/>
      </rPr>
      <t xml:space="preserve"> Commission on Environmental Quality, Managing Small Public Water Systems: Part A, </t>
    </r>
    <r>
      <rPr>
        <b/>
        <sz val="11"/>
        <color theme="1"/>
        <rFont val="Calibri"/>
        <family val="2"/>
        <scheme val="minor"/>
      </rPr>
      <t>Asset Management</t>
    </r>
    <r>
      <rPr>
        <sz val="11"/>
        <color theme="1"/>
        <rFont val="Calibri"/>
        <family val="2"/>
        <scheme val="minor"/>
      </rPr>
      <t xml:space="preserve"> </t>
    </r>
    <r>
      <rPr>
        <sz val="11"/>
        <color theme="4"/>
        <rFont val="Calibri"/>
        <family val="2"/>
        <scheme val="minor"/>
      </rPr>
      <t>https://www.tceq.texas.gov/assets/public/comm_exec/pubs/rg/rg-501a.pdf</t>
    </r>
  </si>
  <si>
    <r>
      <rPr>
        <b/>
        <sz val="11"/>
        <color theme="1"/>
        <rFont val="Calibri"/>
        <family val="2"/>
        <scheme val="minor"/>
      </rPr>
      <t xml:space="preserve">American Water Works Association </t>
    </r>
    <r>
      <rPr>
        <sz val="11"/>
        <color theme="1"/>
        <rFont val="Calibri"/>
        <family val="2"/>
        <scheme val="minor"/>
      </rPr>
      <t xml:space="preserve">“Buried no Longer” </t>
    </r>
    <r>
      <rPr>
        <sz val="11"/>
        <color theme="4"/>
        <rFont val="Calibri"/>
        <family val="2"/>
        <scheme val="minor"/>
      </rPr>
      <t>https://www.awwa.org/Portals/0/files/legreg/documents/BuriedNoLonger.pdf</t>
    </r>
  </si>
  <si>
    <t>1A</t>
  </si>
  <si>
    <t>2A</t>
  </si>
  <si>
    <t>3A</t>
  </si>
  <si>
    <t>4A</t>
  </si>
  <si>
    <t>Item Description</t>
  </si>
  <si>
    <t>Federal Cross Cutters (required field)</t>
  </si>
  <si>
    <t>1B</t>
  </si>
  <si>
    <t>1C</t>
  </si>
  <si>
    <t>1D</t>
  </si>
  <si>
    <t>1E</t>
  </si>
  <si>
    <t>1F</t>
  </si>
  <si>
    <t>2B</t>
  </si>
  <si>
    <t>2C</t>
  </si>
  <si>
    <t>2D</t>
  </si>
  <si>
    <t>3B</t>
  </si>
  <si>
    <t>3C</t>
  </si>
  <si>
    <t>4B</t>
  </si>
  <si>
    <t>Add Alt. 1</t>
  </si>
  <si>
    <r>
      <t xml:space="preserve">   Area for State of Vermont WID  </t>
    </r>
    <r>
      <rPr>
        <sz val="28"/>
        <color rgb="FFFF0000"/>
        <rFont val="Calibri"/>
        <family val="2"/>
        <scheme val="minor"/>
      </rPr>
      <t xml:space="preserve"> REVIEWED</t>
    </r>
    <r>
      <rPr>
        <sz val="28"/>
        <color rgb="FFFFC000"/>
        <rFont val="Calibri"/>
        <family val="2"/>
        <scheme val="minor"/>
      </rPr>
      <t xml:space="preserve"> **/**/21</t>
    </r>
  </si>
  <si>
    <r>
      <rPr>
        <b/>
        <sz val="20"/>
        <color rgb="FFFF0000"/>
        <rFont val="Calibri"/>
        <family val="2"/>
        <scheme val="minor"/>
      </rPr>
      <t>CONSULTANT COMPLETES</t>
    </r>
    <r>
      <rPr>
        <b/>
        <sz val="22"/>
        <color rgb="FFFF0000"/>
        <rFont val="Calibri"/>
        <family val="2"/>
        <scheme val="minor"/>
      </rPr>
      <t xml:space="preserve"> Columns B through K: See Direction Tab</t>
    </r>
  </si>
  <si>
    <t xml:space="preserve">6)  Get Eligible Grant % number from appropriate Fiscal Year IUP </t>
  </si>
  <si>
    <t>Please see the Asset Directions tab for a summary of common resources</t>
  </si>
  <si>
    <r>
      <t xml:space="preserve">The data for Step 1 needs to match the ESA and DEC Cert Form.  Do not round.  Do not change the break outs.   Allowable fees are defined in the allowable fee curve guidance document.  Fees must be broken out into either Standard Tasks or NON-Standard Tasks as defined by the Fee Curve Document (GD-33).  NOTE:   </t>
    </r>
    <r>
      <rPr>
        <b/>
        <u/>
        <sz val="11"/>
        <color theme="1"/>
        <rFont val="Calibri"/>
        <family val="2"/>
        <scheme val="minor"/>
      </rPr>
      <t>This is not</t>
    </r>
    <r>
      <rPr>
        <sz val="11"/>
        <color theme="1"/>
        <rFont val="Calibri"/>
        <family val="2"/>
        <scheme val="minor"/>
      </rPr>
      <t xml:space="preserve"> the same as Basic versus Special Services, as defined in the ESA.   https://anrweb.vt.gov/DEC/IronPIG/DownloadFile.aspx?DID=129117&amp;DVID=0 </t>
    </r>
  </si>
  <si>
    <t xml:space="preserve">SRF Design and Construction Engineers Complete </t>
  </si>
  <si>
    <t>Standard Services, subject to Fee Curve (Incomplete list)</t>
  </si>
  <si>
    <t>a. Data Review and Collection</t>
  </si>
  <si>
    <t>b. Soil Borings</t>
  </si>
  <si>
    <t>c. Topographic Surveys/Aerial photo derived plans and topographic maps??</t>
  </si>
  <si>
    <t>d. Preliminary Engineering Report</t>
  </si>
  <si>
    <t>e. Preparation of Basis for Final Design</t>
  </si>
  <si>
    <t>f. Development Project Meetings</t>
  </si>
  <si>
    <t>g. Construction Cost Estimates</t>
  </si>
  <si>
    <t>h. Plan and Specification Preparation</t>
  </si>
  <si>
    <t>i. Bid Assistance</t>
  </si>
  <si>
    <t>j. Construction Contract Management</t>
  </si>
  <si>
    <t>k. Resident Project Representation</t>
  </si>
  <si>
    <t>l. O&amp;M Manual (but exempt from construction proration)</t>
  </si>
  <si>
    <t>m. Record Drawings (but exempt from construction proration)</t>
  </si>
  <si>
    <t>n. Review of material testing results,11th month inspection and quarterly performance</t>
  </si>
  <si>
    <t>evaluation/reports when required</t>
  </si>
  <si>
    <t>o. Permit application submittals. Note: technical analyses may be approved as a non-standard task.</t>
  </si>
  <si>
    <t>p. Initial bond vote assistance</t>
  </si>
  <si>
    <t>1. Archaeological Studies</t>
  </si>
  <si>
    <t>2. Source Exploration and Development Tasks</t>
  </si>
  <si>
    <t>a. Hydrogeologic Evaluations</t>
  </si>
  <si>
    <t>b. Pump Tests</t>
  </si>
  <si>
    <t>c. Water Quality Tests</t>
  </si>
  <si>
    <t>d. Source Protection Plans (when eligible)</t>
  </si>
  <si>
    <t>3. Water System Contamination Investigations</t>
  </si>
  <si>
    <t>4. Water Distribution System Leakage Surveys</t>
  </si>
  <si>
    <t>5. Sewer I/I Studies</t>
  </si>
  <si>
    <t>a. Sewer TV Work</t>
  </si>
  <si>
    <t>b. I/I Flow Measurement</t>
  </si>
  <si>
    <t>c. Smoke Detection Surveys</t>
  </si>
  <si>
    <t>6. Hydrogeologic Evaluations for Indirect Discharge Systems and hazardous materials</t>
  </si>
  <si>
    <t>7. Pilot Testing - water supply or wastewater projects</t>
  </si>
  <si>
    <t>8. Evaluating New Technologies</t>
  </si>
  <si>
    <t>9. Value Engineering</t>
  </si>
  <si>
    <t>10. Materials Testing for Quality Control during Construction</t>
  </si>
  <si>
    <t>11. Asbestos and Lead Surveys</t>
  </si>
  <si>
    <t>12. Property Surveys to Establish Legal Boundaries</t>
  </si>
  <si>
    <t>13. Bond vote assistance for re-votes following a failed vote</t>
  </si>
  <si>
    <t>14. May include items in the EJCDC E-500 Part 2 A2.01 A., when preapproved by the Department</t>
  </si>
  <si>
    <t>Note: The department will review requests and reserves the right to designate a task that might</t>
  </si>
  <si>
    <t>ordinarily be regarded as a non-standard to be a standard task under certain circumstances, and vice</t>
  </si>
  <si>
    <t>versa. When requests are submitted, required documentation includes:</t>
  </si>
  <si>
    <t>1) Scope of services and budget for the proposed non-standard task ;</t>
  </si>
  <si>
    <t>2) Level-of-effort table for the budget for reimbursable expenses, including sub-contracted services,</t>
  </si>
  <si>
    <t>project overhead and profit; and</t>
  </si>
  <si>
    <t>3) An explanation as to why the service should be considered non-standard for the project</t>
  </si>
  <si>
    <r>
      <t xml:space="preserve">Non-Standard and </t>
    </r>
    <r>
      <rPr>
        <b/>
        <sz val="16"/>
        <color rgb="FFFF0000"/>
        <rFont val="Calibri"/>
        <family val="2"/>
      </rPr>
      <t>NOT</t>
    </r>
    <r>
      <rPr>
        <b/>
        <sz val="14"/>
        <color rgb="FFFF0000"/>
        <rFont val="Calibri"/>
        <family val="2"/>
      </rPr>
      <t xml:space="preserve"> in Fee Curve (Incomplete List)</t>
    </r>
  </si>
  <si>
    <t>ARPA</t>
  </si>
  <si>
    <t>Preliminary Engineering Report</t>
  </si>
  <si>
    <t>Data Review and Collection</t>
  </si>
  <si>
    <t>Project Development Meetings (30/60/90)</t>
  </si>
  <si>
    <t>Initial Bond Vote Assistance</t>
  </si>
  <si>
    <t>Standard Engineering Services (Basic and Special)</t>
  </si>
  <si>
    <t>GIS and Surveying Services</t>
  </si>
  <si>
    <t>Cleaning and TV-ing subcontractor</t>
  </si>
  <si>
    <t>Non-Standard Services (Basic and Special)</t>
  </si>
  <si>
    <t xml:space="preserve">Hydrogeology </t>
  </si>
  <si>
    <t>Contamination Investigations</t>
  </si>
  <si>
    <t>Leakage, Inflow and Infiltration Studies</t>
  </si>
  <si>
    <t>Pilot Testing</t>
  </si>
  <si>
    <t>Evaluation of New Technologies</t>
  </si>
  <si>
    <t>Building Material Testing (Asbestos, Lead, PCBs, etc)</t>
  </si>
  <si>
    <t xml:space="preserve">Land Surveyor ROW, Easement, and Plat </t>
  </si>
  <si>
    <t>Bond Vote Assistance Following Failed Vote</t>
  </si>
  <si>
    <t>Pre-approved items from EJCDC  part 2, A2.01 A.</t>
  </si>
  <si>
    <t>Final Design, Plans and Specifications</t>
  </si>
  <si>
    <t>Construction Cost Estimate  (PCS Template)</t>
  </si>
  <si>
    <t>Basis of Final Design</t>
  </si>
  <si>
    <t>Environmental Information Document, Hearings and Meetings</t>
  </si>
  <si>
    <t>Environmental Impact Study Related Work</t>
  </si>
  <si>
    <t>Construction Contract Management</t>
  </si>
  <si>
    <t>Materials testing for quality control, during construction</t>
  </si>
  <si>
    <t>Closeout Documentation</t>
  </si>
  <si>
    <t xml:space="preserve">Post Construction: </t>
  </si>
  <si>
    <t>Walkthrough</t>
  </si>
  <si>
    <t>Record Drwgs</t>
  </si>
  <si>
    <t>O&amp;M Manual</t>
  </si>
  <si>
    <t>Existing User Rate</t>
  </si>
  <si>
    <t xml:space="preserve">Additional New O&amp;M annual </t>
  </si>
  <si>
    <t>=AA169+AA168+PMT(0.02,$AA$167,$M$162)/$Z$165  IS NEW for V13.  Used to be $J$165</t>
  </si>
  <si>
    <r>
      <rPr>
        <sz val="14"/>
        <color rgb="FFFF0000"/>
        <rFont val="Calibri"/>
        <family val="2"/>
        <scheme val="minor"/>
      </rPr>
      <t xml:space="preserve">NOTE:  </t>
    </r>
    <r>
      <rPr>
        <sz val="11"/>
        <color theme="1"/>
        <rFont val="Calibri"/>
        <family val="2"/>
        <scheme val="minor"/>
      </rPr>
      <t>Tailor the Asset Life Calculations to ONLY span eligible items that have an item-asset life</t>
    </r>
  </si>
  <si>
    <t>BID Tab#</t>
  </si>
  <si>
    <r>
      <rPr>
        <b/>
        <sz val="11"/>
        <color rgb="FFFF0000"/>
        <rFont val="Calibri"/>
        <family val="2"/>
        <scheme val="minor"/>
      </rPr>
      <t xml:space="preserve">MORE BELOW!   </t>
    </r>
    <r>
      <rPr>
        <b/>
        <sz val="11"/>
        <color rgb="FFFF0000"/>
        <rFont val="Calibri"/>
        <family val="2"/>
      </rPr>
      <t>↓↓↓</t>
    </r>
  </si>
  <si>
    <t>Drinking Water Utilities</t>
  </si>
  <si>
    <t>Wastewater  Utilities</t>
  </si>
  <si>
    <t>Source Related</t>
  </si>
  <si>
    <t>Treatment Related</t>
  </si>
  <si>
    <t>Pumps</t>
  </si>
  <si>
    <t>Pump</t>
  </si>
  <si>
    <t>Pump Controls</t>
  </si>
  <si>
    <t>Pump Controls Pump</t>
  </si>
  <si>
    <t>Pump Motors</t>
  </si>
  <si>
    <t>Motors  Chemical feed</t>
  </si>
  <si>
    <t>Telemetry</t>
  </si>
  <si>
    <t>pumps</t>
  </si>
  <si>
    <t>Intake/ Well  screens</t>
  </si>
  <si>
    <t>Membrane Filters Fibers</t>
  </si>
  <si>
    <t>Water  Level Sensors</t>
  </si>
  <si>
    <t>Field &amp; Process Instrumentation  Equipment</t>
  </si>
  <si>
    <t>Pressure Transducers</t>
  </si>
  <si>
    <t>UV lamps</t>
  </si>
  <si>
    <t>Treatment  Related</t>
  </si>
  <si>
    <t>Centrifuges</t>
  </si>
  <si>
    <t>Chemical feed  pumps</t>
  </si>
  <si>
    <t>Aeration  blowers</t>
  </si>
  <si>
    <t>Altitude Valves</t>
  </si>
  <si>
    <t>Aeration  diffusers  and nozzles</t>
  </si>
  <si>
    <t>Valve Actuators
Field &amp; Process Instrumentation  Equipment</t>
  </si>
  <si>
    <t>Trickling  filters, RBCs, etc.
Belt presses &amp; driers</t>
  </si>
  <si>
    <t>Granular  filter  media
Air compressors  &amp; control  units</t>
  </si>
  <si>
    <t>Sludge Collecting and Dewatering  Equipment
Level Sensors</t>
  </si>
  <si>
    <t>Pump Motors Pump</t>
  </si>
  <si>
    <t>Controls  Water</t>
  </si>
  <si>
    <t>Back-up power  generator</t>
  </si>
  <si>
    <t>Level Sensors</t>
  </si>
  <si>
    <t>Chemical Leak Detection  Equipment</t>
  </si>
  <si>
    <t>Flow meters</t>
  </si>
  <si>
    <t>Sludge Collection  &amp; Dewatering</t>
  </si>
  <si>
    <t>SCADA Systems</t>
  </si>
  <si>
    <t>UV Lamps</t>
  </si>
  <si>
    <t>Collection System Related</t>
  </si>
  <si>
    <t>Membranes</t>
  </si>
  <si>
    <t>Back-up power  generators</t>
  </si>
  <si>
    <t>Trash racks/bar  screens</t>
  </si>
  <si>
    <t>Sewer line rodding  equipment</t>
  </si>
  <si>
    <t>Distribution System Related</t>
  </si>
  <si>
    <t>Air compressors</t>
  </si>
  <si>
    <t>Residential and Small Commercial Meters</t>
  </si>
  <si>
    <r>
      <t xml:space="preserve">Vaults, </t>
    </r>
    <r>
      <rPr>
        <i/>
        <sz val="10"/>
        <color indexed="8"/>
        <rFont val="Arial"/>
        <family val="1"/>
        <charset val="204"/>
      </rPr>
      <t xml:space="preserve">lids, </t>
    </r>
    <r>
      <rPr>
        <sz val="10"/>
        <color indexed="8"/>
        <rFont val="Arial"/>
        <family val="1"/>
        <charset val="204"/>
      </rPr>
      <t>and access hatches</t>
    </r>
  </si>
  <si>
    <t>Meter  boxes Hydrants  &amp;
Blow offs Pressure reducing  valves</t>
  </si>
  <si>
    <t>Security devices and fencing Alarms &amp; Telemetry
Chemical Leak Detection  Equipment</t>
  </si>
  <si>
    <t>Cross connection control  devices</t>
  </si>
  <si>
    <t>Altitude  valves
Alarms &amp; Telemetry</t>
  </si>
  <si>
    <t>Vaults, lids, and access hatches</t>
  </si>
  <si>
    <t>Security  devices and fencing</t>
  </si>
  <si>
    <t>Storage reservoir  painting/patching</t>
  </si>
  <si>
    <r>
      <t>Estimated Repair, Rehab, Replacement Expenses by Item within</t>
    </r>
    <r>
      <rPr>
        <b/>
        <sz val="14"/>
        <color rgb="FFFF0000"/>
        <rFont val="Calibri"/>
        <family val="2"/>
        <scheme val="minor"/>
      </rPr>
      <t xml:space="preserve"> up to 20 Years</t>
    </r>
    <r>
      <rPr>
        <b/>
        <sz val="14"/>
        <color theme="1"/>
        <rFont val="Calibri"/>
        <family val="2"/>
        <scheme val="minor"/>
      </rPr>
      <t xml:space="preserve"> from Installation</t>
    </r>
  </si>
  <si>
    <t>Source:   USDA   PER Elements,  Interagency Memorandum Jan 2013</t>
  </si>
  <si>
    <t>WID ONLY Instructions:</t>
  </si>
  <si>
    <t>3) For Bid items spread across funding sources you will either break out the items as identified on plans or by consultant, otherwise the "SPLIT" function will be used</t>
  </si>
  <si>
    <t>2)Where information is available the WID Section should use the Quantity X Unit Cost for each applicable funding source</t>
  </si>
  <si>
    <t>SPLIT</t>
  </si>
  <si>
    <t>Note:  When Local Share is &lt;10% do not use LocalSPLIT</t>
  </si>
  <si>
    <t>1) Move Bid items to the correct column on the WID (Green) portion of PCS sheet</t>
  </si>
  <si>
    <t>5) Each Bid Item will need to be manually determined as to the best method to input as a SPLIT percent, whole value or Unit Cost X Quantity</t>
  </si>
  <si>
    <r>
      <t xml:space="preserve">4)To use the </t>
    </r>
    <r>
      <rPr>
        <b/>
        <sz val="11"/>
        <color theme="1"/>
        <rFont val="Calibri"/>
        <family val="2"/>
        <scheme val="minor"/>
      </rPr>
      <t xml:space="preserve">SPLIT </t>
    </r>
    <r>
      <rPr>
        <sz val="11"/>
        <color theme="1"/>
        <rFont val="Calibri"/>
        <family val="2"/>
        <scheme val="minor"/>
      </rPr>
      <t xml:space="preserve">Function See directions </t>
    </r>
    <r>
      <rPr>
        <b/>
        <sz val="11"/>
        <color theme="1"/>
        <rFont val="Calibri"/>
        <family val="2"/>
        <scheme val="minor"/>
      </rPr>
      <t>Below</t>
    </r>
  </si>
  <si>
    <t>Original ESA</t>
  </si>
  <si>
    <t>Amendment 1</t>
  </si>
  <si>
    <t>Amendment 2</t>
  </si>
  <si>
    <t>Amendment 3</t>
  </si>
  <si>
    <t>Amendment 4</t>
  </si>
  <si>
    <t>Amendment 5</t>
  </si>
  <si>
    <t>Amendment 6</t>
  </si>
  <si>
    <t>Amendment 7</t>
  </si>
  <si>
    <t>Amendment 8</t>
  </si>
  <si>
    <t>Amendment 9</t>
  </si>
  <si>
    <t>Amendment 10</t>
  </si>
  <si>
    <t>SUBTOTAL ENGINEERING COSTS</t>
  </si>
  <si>
    <t>SUBTOTAL SUBCONSULTANT COSTS</t>
  </si>
  <si>
    <r>
      <t xml:space="preserve">Vermont SRF STANDARD Project Cost Summary Form </t>
    </r>
    <r>
      <rPr>
        <sz val="30"/>
        <color rgb="FFFF0000"/>
        <rFont val="Calibri"/>
        <family val="2"/>
        <scheme val="minor"/>
      </rPr>
      <t>V14</t>
    </r>
    <r>
      <rPr>
        <sz val="30"/>
        <color theme="1"/>
        <rFont val="Calibri"/>
        <family val="2"/>
        <scheme val="minor"/>
      </rPr>
      <t xml:space="preserve">  </t>
    </r>
    <r>
      <rPr>
        <sz val="11"/>
        <color theme="1"/>
        <rFont val="Calibri"/>
        <family val="2"/>
        <scheme val="minor"/>
      </rPr>
      <t>form VT SRF GD34  -  10/20/23</t>
    </r>
  </si>
  <si>
    <t>Project Name: Richmond Bridge Street Pump Station and Force Main</t>
  </si>
  <si>
    <t>Bridge Street Pump Station and Force Main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</si>
</sst>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409]mmm\-yy;@"/>
    <numFmt numFmtId="166" formatCode="&quot;$&quot;#,##0.00"/>
    <numFmt numFmtId="167" formatCode="m/d/yyyy;@"/>
    <numFmt numFmtId="168" formatCode="0.00000"/>
  </numFmts>
  <fonts count="62" x14ac:knownFonts="1">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sz val="11"/>
      <color theme="5"/>
      <name val="Calibri"/>
      <family val="2"/>
      <scheme val="minor"/>
    </font>
    <font>
      <sz val="11"/>
      <color theme="1"/>
      <name val="Calibri"/>
      <family val="2"/>
      <scheme val="minor"/>
    </font>
    <font>
      <sz val="11"/>
      <color rgb="FF00B050"/>
      <name val="Calibri"/>
      <family val="2"/>
      <scheme val="minor"/>
    </font>
    <font>
      <b/>
      <u/>
      <sz val="11"/>
      <color theme="1"/>
      <name val="Calibri"/>
      <family val="2"/>
      <scheme val="minor"/>
    </font>
    <font>
      <sz val="11"/>
      <color rgb="FFFF0000"/>
      <name val="Calibri"/>
      <family val="2"/>
      <scheme val="minor"/>
    </font>
    <font>
      <b/>
      <sz val="14"/>
      <color theme="1"/>
      <name val="Calibri"/>
      <family val="2"/>
      <scheme val="minor"/>
    </font>
    <font>
      <b/>
      <sz val="14"/>
      <color rgb="FF00B050"/>
      <name val="Calibri"/>
      <family val="2"/>
      <scheme val="minor"/>
    </font>
    <font>
      <sz val="14"/>
      <color theme="1"/>
      <name val="Calibri"/>
      <family val="2"/>
      <scheme val="minor"/>
    </font>
    <font>
      <b/>
      <sz val="14"/>
      <name val="Calibri"/>
      <family val="2"/>
      <scheme val="minor"/>
    </font>
    <font>
      <sz val="14"/>
      <name val="Calibri"/>
      <family val="2"/>
      <scheme val="minor"/>
    </font>
    <font>
      <sz val="14"/>
      <color rgb="FF00B050"/>
      <name val="Calibri"/>
      <family val="2"/>
      <scheme val="minor"/>
    </font>
    <font>
      <sz val="22"/>
      <color theme="1"/>
      <name val="Calibri"/>
      <family val="2"/>
      <scheme val="minor"/>
    </font>
    <font>
      <sz val="20"/>
      <color theme="1"/>
      <name val="Calibri"/>
      <family val="2"/>
      <scheme val="minor"/>
    </font>
    <font>
      <b/>
      <sz val="22"/>
      <name val="Calibri"/>
      <family val="2"/>
      <scheme val="minor"/>
    </font>
    <font>
      <sz val="20"/>
      <name val="Calibri"/>
      <family val="2"/>
      <scheme val="minor"/>
    </font>
    <font>
      <b/>
      <sz val="20"/>
      <name val="Calibri"/>
      <family val="2"/>
      <scheme val="minor"/>
    </font>
    <font>
      <u/>
      <sz val="11"/>
      <color theme="1"/>
      <name val="Calibri"/>
      <family val="2"/>
      <scheme val="minor"/>
    </font>
    <font>
      <b/>
      <sz val="12"/>
      <name val="Calibri"/>
      <family val="2"/>
      <scheme val="minor"/>
    </font>
    <font>
      <sz val="30"/>
      <color theme="1"/>
      <name val="Calibri"/>
      <family val="2"/>
      <scheme val="minor"/>
    </font>
    <font>
      <sz val="12"/>
      <color theme="1"/>
      <name val="Times New Roman"/>
      <family val="1"/>
    </font>
    <font>
      <u/>
      <sz val="12"/>
      <color rgb="FF0563C1"/>
      <name val="Times New Roman"/>
      <family val="1"/>
    </font>
    <font>
      <sz val="11"/>
      <color theme="4"/>
      <name val="Calibri"/>
      <family val="2"/>
      <scheme val="minor"/>
    </font>
    <font>
      <sz val="18"/>
      <name val="Calibri"/>
      <family val="2"/>
      <scheme val="minor"/>
    </font>
    <font>
      <sz val="18"/>
      <color theme="1"/>
      <name val="Calibri"/>
      <family val="2"/>
      <scheme val="minor"/>
    </font>
    <font>
      <sz val="24"/>
      <name val="Calibri"/>
      <family val="2"/>
      <scheme val="minor"/>
    </font>
    <font>
      <sz val="22"/>
      <name val="Calibri"/>
      <family val="2"/>
      <scheme val="minor"/>
    </font>
    <font>
      <b/>
      <sz val="10"/>
      <name val="Calibri"/>
      <family val="2"/>
      <scheme val="minor"/>
    </font>
    <font>
      <sz val="28"/>
      <name val="Calibri"/>
      <family val="2"/>
      <scheme val="minor"/>
    </font>
    <font>
      <i/>
      <sz val="11"/>
      <name val="Calibri"/>
      <family val="2"/>
      <scheme val="minor"/>
    </font>
    <font>
      <b/>
      <sz val="20"/>
      <color rgb="FFFF0000"/>
      <name val="Calibri"/>
      <family val="2"/>
      <scheme val="minor"/>
    </font>
    <font>
      <sz val="12"/>
      <color theme="1"/>
      <name val="Calibri"/>
      <family val="2"/>
      <scheme val="minor"/>
    </font>
    <font>
      <sz val="12"/>
      <name val="Calibri"/>
      <family val="2"/>
      <scheme val="minor"/>
    </font>
    <font>
      <sz val="28"/>
      <color rgb="FFFFC000"/>
      <name val="Calibri"/>
      <family val="2"/>
      <scheme val="minor"/>
    </font>
    <font>
      <sz val="12"/>
      <name val="Arial"/>
      <family val="2"/>
    </font>
    <font>
      <b/>
      <sz val="11"/>
      <color rgb="FFFF0000"/>
      <name val="Calibri"/>
      <family val="2"/>
      <scheme val="minor"/>
    </font>
    <font>
      <b/>
      <sz val="20"/>
      <color theme="1"/>
      <name val="Calibri"/>
      <family val="2"/>
      <scheme val="minor"/>
    </font>
    <font>
      <b/>
      <sz val="18"/>
      <color theme="1"/>
      <name val="Calibri"/>
      <family val="2"/>
      <scheme val="minor"/>
    </font>
    <font>
      <sz val="28"/>
      <color rgb="FFFF0000"/>
      <name val="Calibri"/>
      <family val="2"/>
      <scheme val="minor"/>
    </font>
    <font>
      <b/>
      <sz val="18"/>
      <color rgb="FFFF0000"/>
      <name val="Calibri"/>
      <family val="2"/>
      <scheme val="minor"/>
    </font>
    <font>
      <b/>
      <sz val="22"/>
      <color rgb="FFFF0000"/>
      <name val="Calibri"/>
      <family val="2"/>
      <scheme val="minor"/>
    </font>
    <font>
      <sz val="11"/>
      <color indexed="8"/>
      <name val="Calibri"/>
      <family val="2"/>
    </font>
    <font>
      <b/>
      <sz val="12"/>
      <color theme="1"/>
      <name val="Calibri"/>
      <family val="2"/>
      <scheme val="minor"/>
    </font>
    <font>
      <sz val="12"/>
      <color rgb="FFFF0000"/>
      <name val="Times New Roman"/>
      <family val="1"/>
    </font>
    <font>
      <sz val="24"/>
      <color theme="1"/>
      <name val="Calibri"/>
      <family val="2"/>
      <scheme val="minor"/>
    </font>
    <font>
      <b/>
      <sz val="12"/>
      <color rgb="FFFF0000"/>
      <name val="Calibri"/>
      <family val="2"/>
      <scheme val="minor"/>
    </font>
    <font>
      <b/>
      <sz val="14"/>
      <color rgb="FFFF0000"/>
      <name val="Calibri"/>
      <family val="2"/>
    </font>
    <font>
      <sz val="11"/>
      <color theme="1"/>
      <name val="Calibri"/>
      <family val="2"/>
    </font>
    <font>
      <b/>
      <sz val="16"/>
      <color rgb="FFFF0000"/>
      <name val="Calibri"/>
      <family val="2"/>
    </font>
    <font>
      <b/>
      <sz val="14"/>
      <color rgb="FFFF0000"/>
      <name val="Calibri"/>
      <family val="2"/>
      <scheme val="minor"/>
    </font>
    <font>
      <sz val="14"/>
      <color rgb="FFFF0000"/>
      <name val="Calibri"/>
      <family val="2"/>
      <scheme val="minor"/>
    </font>
    <font>
      <b/>
      <sz val="11"/>
      <color rgb="FFFF0000"/>
      <name val="Calibri"/>
      <family val="2"/>
    </font>
    <font>
      <sz val="10"/>
      <name val="Times New Roman"/>
      <family val="1"/>
      <charset val="204"/>
    </font>
    <font>
      <b/>
      <sz val="10"/>
      <color indexed="8"/>
      <name val="Arial"/>
      <family val="2"/>
    </font>
    <font>
      <sz val="10"/>
      <color indexed="8"/>
      <name val="Arial"/>
      <family val="2"/>
    </font>
    <font>
      <sz val="10"/>
      <color indexed="8"/>
      <name val="Arial"/>
      <family val="1"/>
      <charset val="204"/>
    </font>
    <font>
      <i/>
      <sz val="10"/>
      <color indexed="8"/>
      <name val="Arial"/>
      <family val="1"/>
      <charset val="204"/>
    </font>
    <font>
      <sz val="8"/>
      <name val="Calibri"/>
      <family val="2"/>
      <scheme val="minor"/>
    </font>
    <font>
      <sz val="30"/>
      <color rgb="FFFF0000"/>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gray0625">
        <fgColor theme="2" tint="-0.24994659260841701"/>
        <bgColor indexed="65"/>
      </patternFill>
    </fill>
    <fill>
      <patternFill patternType="gray0625">
        <fgColor theme="2" tint="-0.24994659260841701"/>
        <bgColor theme="0"/>
      </patternFill>
    </fill>
    <fill>
      <patternFill patternType="solid">
        <fgColor theme="0" tint="-4.9989318521683403E-2"/>
        <bgColor indexed="64"/>
      </patternFill>
    </fill>
    <fill>
      <patternFill patternType="gray0625">
        <fgColor theme="2" tint="-0.24994659260841701"/>
        <bgColor theme="2" tint="-9.9978637043366805E-2"/>
      </patternFill>
    </fill>
    <fill>
      <patternFill patternType="solid">
        <fgColor theme="9" tint="-0.249977111117893"/>
        <bgColor indexed="64"/>
      </patternFill>
    </fill>
    <fill>
      <patternFill patternType="darkUp">
        <bgColor theme="0" tint="-0.14996795556505021"/>
      </patternFill>
    </fill>
    <fill>
      <patternFill patternType="darkUp">
        <fgColor theme="2" tint="-0.24994659260841701"/>
        <bgColor theme="0" tint="-0.14996795556505021"/>
      </patternFill>
    </fill>
    <fill>
      <patternFill patternType="solid">
        <fgColor theme="5" tint="0.79998168889431442"/>
        <bgColor indexed="64"/>
      </patternFill>
    </fill>
    <fill>
      <patternFill patternType="gray0625">
        <fgColor theme="2" tint="-0.24994659260841701"/>
        <bgColor theme="9" tint="0.39994506668294322"/>
      </patternFill>
    </fill>
    <fill>
      <patternFill patternType="solid">
        <fgColor theme="9" tint="0.39994506668294322"/>
        <bgColor indexed="64"/>
      </patternFill>
    </fill>
    <fill>
      <patternFill patternType="gray0625">
        <fgColor theme="2" tint="-0.24994659260841701"/>
        <bgColor theme="9" tint="-0.249977111117893"/>
      </patternFill>
    </fill>
    <fill>
      <patternFill patternType="solid">
        <fgColor rgb="FFFFB7B7"/>
        <bgColor theme="0"/>
      </patternFill>
    </fill>
    <fill>
      <patternFill patternType="solid">
        <fgColor theme="0" tint="-0.249977111117893"/>
        <bgColor indexed="64"/>
      </patternFill>
    </fill>
    <fill>
      <patternFill patternType="gray0625">
        <fgColor theme="2" tint="-0.24994659260841701"/>
        <bgColor theme="0" tint="-0.249977111117893"/>
      </patternFill>
    </fill>
    <fill>
      <patternFill patternType="gray0625">
        <fgColor theme="8" tint="0.59996337778862885"/>
        <bgColor indexed="65"/>
      </patternFill>
    </fill>
    <fill>
      <patternFill patternType="gray0625">
        <fgColor theme="4" tint="0.59996337778862885"/>
        <bgColor indexed="65"/>
      </patternFill>
    </fill>
    <fill>
      <patternFill patternType="gray0625">
        <bgColor theme="9" tint="0.39994506668294322"/>
      </patternFill>
    </fill>
    <fill>
      <patternFill patternType="solid">
        <fgColor theme="0" tint="-0.34998626667073579"/>
        <bgColor indexed="64"/>
      </patternFill>
    </fill>
    <fill>
      <patternFill patternType="solid">
        <fgColor rgb="FFFF8181"/>
        <bgColor indexed="64"/>
      </patternFill>
    </fill>
  </fills>
  <borders count="10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medium">
        <color indexed="64"/>
      </bottom>
      <diagonal/>
    </border>
    <border>
      <left/>
      <right style="thin">
        <color auto="1"/>
      </right>
      <top/>
      <bottom style="thin">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bottom/>
      <diagonal/>
    </border>
    <border>
      <left style="medium">
        <color indexed="64"/>
      </left>
      <right/>
      <top style="thin">
        <color auto="1"/>
      </top>
      <bottom style="thin">
        <color auto="1"/>
      </bottom>
      <diagonal/>
    </border>
    <border>
      <left style="thin">
        <color auto="1"/>
      </left>
      <right style="medium">
        <color indexed="64"/>
      </right>
      <top style="thin">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medium">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bottom style="thin">
        <color auto="1"/>
      </bottom>
      <diagonal/>
    </border>
    <border>
      <left style="thin">
        <color auto="1"/>
      </left>
      <right/>
      <top/>
      <bottom style="thin">
        <color auto="1"/>
      </bottom>
      <diagonal/>
    </border>
    <border>
      <left/>
      <right style="thin">
        <color auto="1"/>
      </right>
      <top style="medium">
        <color indexed="64"/>
      </top>
      <bottom/>
      <diagonal/>
    </border>
    <border>
      <left style="thin">
        <color auto="1"/>
      </left>
      <right style="double">
        <color auto="1"/>
      </right>
      <top style="medium">
        <color indexed="64"/>
      </top>
      <bottom/>
      <diagonal/>
    </border>
    <border>
      <left style="thin">
        <color auto="1"/>
      </left>
      <right style="double">
        <color auto="1"/>
      </right>
      <top/>
      <bottom/>
      <diagonal/>
    </border>
    <border>
      <left style="thin">
        <color auto="1"/>
      </left>
      <right style="double">
        <color auto="1"/>
      </right>
      <top/>
      <bottom style="medium">
        <color indexed="64"/>
      </bottom>
      <diagonal/>
    </border>
    <border>
      <left style="thin">
        <color auto="1"/>
      </left>
      <right style="double">
        <color rgb="FFFF0000"/>
      </right>
      <top style="medium">
        <color indexed="64"/>
      </top>
      <bottom style="thin">
        <color auto="1"/>
      </bottom>
      <diagonal/>
    </border>
    <border>
      <left style="thin">
        <color auto="1"/>
      </left>
      <right style="double">
        <color rgb="FFFF0000"/>
      </right>
      <top style="medium">
        <color indexed="64"/>
      </top>
      <bottom/>
      <diagonal/>
    </border>
    <border>
      <left style="thin">
        <color auto="1"/>
      </left>
      <right style="double">
        <color rgb="FFFF0000"/>
      </right>
      <top/>
      <bottom/>
      <diagonal/>
    </border>
    <border>
      <left style="thin">
        <color auto="1"/>
      </left>
      <right style="double">
        <color rgb="FFFF0000"/>
      </right>
      <top/>
      <bottom style="medium">
        <color indexed="64"/>
      </bottom>
      <diagonal/>
    </border>
    <border>
      <left style="thin">
        <color auto="1"/>
      </left>
      <right style="double">
        <color rgb="FFFF0000"/>
      </right>
      <top style="thin">
        <color auto="1"/>
      </top>
      <bottom style="thin">
        <color auto="1"/>
      </bottom>
      <diagonal/>
    </border>
    <border>
      <left style="thin">
        <color auto="1"/>
      </left>
      <right style="double">
        <color rgb="FFFF0000"/>
      </right>
      <top style="thin">
        <color auto="1"/>
      </top>
      <bottom/>
      <diagonal/>
    </border>
    <border>
      <left style="thin">
        <color auto="1"/>
      </left>
      <right style="double">
        <color rgb="FFFF0000"/>
      </right>
      <top/>
      <bottom style="thin">
        <color auto="1"/>
      </bottom>
      <diagonal/>
    </border>
    <border>
      <left style="thin">
        <color auto="1"/>
      </left>
      <right style="double">
        <color rgb="FFFF0000"/>
      </right>
      <top style="thin">
        <color indexed="64"/>
      </top>
      <bottom style="medium">
        <color indexed="64"/>
      </bottom>
      <diagonal/>
    </border>
    <border>
      <left style="thin">
        <color auto="1"/>
      </left>
      <right style="double">
        <color rgb="FFFF0000"/>
      </right>
      <top style="medium">
        <color indexed="64"/>
      </top>
      <bottom style="medium">
        <color indexed="64"/>
      </bottom>
      <diagonal/>
    </border>
    <border>
      <left style="thin">
        <color auto="1"/>
      </left>
      <right/>
      <top style="medium">
        <color indexed="64"/>
      </top>
      <bottom/>
      <diagonal/>
    </border>
    <border>
      <left style="thin">
        <color auto="1"/>
      </left>
      <right/>
      <top/>
      <bottom/>
      <diagonal/>
    </border>
    <border>
      <left style="thin">
        <color auto="1"/>
      </left>
      <right/>
      <top/>
      <bottom style="medium">
        <color indexed="64"/>
      </bottom>
      <diagonal/>
    </border>
    <border>
      <left style="medium">
        <color indexed="64"/>
      </left>
      <right/>
      <top style="thin">
        <color indexed="64"/>
      </top>
      <bottom style="medium">
        <color indexed="64"/>
      </bottom>
      <diagonal/>
    </border>
    <border>
      <left style="thin">
        <color auto="1"/>
      </left>
      <right style="double">
        <color auto="1"/>
      </right>
      <top style="thin">
        <color auto="1"/>
      </top>
      <bottom style="thin">
        <color auto="1"/>
      </bottom>
      <diagonal/>
    </border>
    <border>
      <left style="double">
        <color rgb="FFFF0000"/>
      </left>
      <right style="thin">
        <color auto="1"/>
      </right>
      <top style="thin">
        <color auto="1"/>
      </top>
      <bottom style="medium">
        <color indexed="64"/>
      </bottom>
      <diagonal/>
    </border>
    <border>
      <left style="double">
        <color rgb="FFFF0000"/>
      </left>
      <right style="thin">
        <color auto="1"/>
      </right>
      <top style="medium">
        <color indexed="64"/>
      </top>
      <bottom/>
      <diagonal/>
    </border>
    <border>
      <left/>
      <right style="thin">
        <color auto="1"/>
      </right>
      <top/>
      <bottom/>
      <diagonal/>
    </border>
    <border>
      <left style="double">
        <color rgb="FFFF0000"/>
      </left>
      <right style="thin">
        <color auto="1"/>
      </right>
      <top style="thin">
        <color auto="1"/>
      </top>
      <bottom style="thin">
        <color auto="1"/>
      </bottom>
      <diagonal/>
    </border>
    <border>
      <left style="double">
        <color rgb="FFFF0000"/>
      </left>
      <right/>
      <top style="double">
        <color rgb="FFFF0000"/>
      </top>
      <bottom style="medium">
        <color indexed="64"/>
      </bottom>
      <diagonal/>
    </border>
    <border>
      <left/>
      <right style="medium">
        <color indexed="64"/>
      </right>
      <top style="double">
        <color rgb="FFFF0000"/>
      </top>
      <bottom style="medium">
        <color indexed="64"/>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style="medium">
        <color indexed="64"/>
      </top>
      <bottom style="medium">
        <color indexed="64"/>
      </bottom>
      <diagonal/>
    </border>
    <border>
      <left/>
      <right style="double">
        <color rgb="FFFF0000"/>
      </right>
      <top style="medium">
        <color indexed="64"/>
      </top>
      <bottom style="medium">
        <color indexed="64"/>
      </bottom>
      <diagonal/>
    </border>
    <border>
      <left style="double">
        <color rgb="FFFF0000"/>
      </left>
      <right/>
      <top style="medium">
        <color indexed="64"/>
      </top>
      <bottom style="double">
        <color rgb="FFFF0000"/>
      </bottom>
      <diagonal/>
    </border>
    <border>
      <left/>
      <right style="medium">
        <color indexed="64"/>
      </right>
      <top style="medium">
        <color indexed="64"/>
      </top>
      <bottom style="double">
        <color rgb="FFFF0000"/>
      </bottom>
      <diagonal/>
    </border>
    <border>
      <left/>
      <right style="double">
        <color rgb="FFFF0000"/>
      </right>
      <top/>
      <bottom style="double">
        <color rgb="FFFF0000"/>
      </bottom>
      <diagonal/>
    </border>
    <border>
      <left style="double">
        <color rgb="FFFF0000"/>
      </left>
      <right/>
      <top/>
      <bottom style="medium">
        <color indexed="64"/>
      </bottom>
      <diagonal/>
    </border>
    <border>
      <left/>
      <right style="double">
        <color rgb="FFFF0000"/>
      </right>
      <top/>
      <bottom style="medium">
        <color indexed="64"/>
      </bottom>
      <diagonal/>
    </border>
    <border>
      <left style="thin">
        <color auto="1"/>
      </left>
      <right/>
      <top style="medium">
        <color indexed="64"/>
      </top>
      <bottom style="medium">
        <color indexed="64"/>
      </bottom>
      <diagonal/>
    </border>
    <border>
      <left/>
      <right style="thin">
        <color auto="1"/>
      </right>
      <top/>
      <bottom style="medium">
        <color indexed="64"/>
      </bottom>
      <diagonal/>
    </border>
    <border>
      <left/>
      <right style="thin">
        <color auto="1"/>
      </right>
      <top style="thin">
        <color auto="1"/>
      </top>
      <bottom/>
      <diagonal/>
    </border>
    <border>
      <left style="double">
        <color rgb="FFFF6969"/>
      </left>
      <right/>
      <top style="double">
        <color rgb="FFFF6969"/>
      </top>
      <bottom/>
      <diagonal/>
    </border>
    <border>
      <left/>
      <right style="double">
        <color rgb="FFFF6969"/>
      </right>
      <top style="double">
        <color rgb="FFFF6969"/>
      </top>
      <bottom/>
      <diagonal/>
    </border>
    <border>
      <left style="double">
        <color rgb="FFFF6969"/>
      </left>
      <right/>
      <top/>
      <bottom/>
      <diagonal/>
    </border>
    <border>
      <left/>
      <right style="double">
        <color rgb="FFFF6969"/>
      </right>
      <top/>
      <bottom/>
      <diagonal/>
    </border>
    <border>
      <left style="double">
        <color rgb="FFFF6969"/>
      </left>
      <right/>
      <top/>
      <bottom style="double">
        <color rgb="FFFF6969"/>
      </bottom>
      <diagonal/>
    </border>
    <border>
      <left/>
      <right style="double">
        <color rgb="FFFF6969"/>
      </right>
      <top/>
      <bottom style="double">
        <color rgb="FFFF6969"/>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s>
  <cellStyleXfs count="5">
    <xf numFmtId="0" fontId="0" fillId="0" borderId="0"/>
    <xf numFmtId="44" fontId="5" fillId="0" borderId="0" applyFont="0" applyFill="0" applyBorder="0" applyAlignment="0" applyProtection="0"/>
    <xf numFmtId="9" fontId="5" fillId="0" borderId="0" applyFont="0" applyFill="0" applyBorder="0" applyAlignment="0" applyProtection="0"/>
    <xf numFmtId="0" fontId="37" fillId="0" borderId="0"/>
    <xf numFmtId="0" fontId="44" fillId="0" borderId="0"/>
  </cellStyleXfs>
  <cellXfs count="471">
    <xf numFmtId="0" fontId="0" fillId="0" borderId="0" xfId="0"/>
    <xf numFmtId="0" fontId="1" fillId="0" borderId="1" xfId="0" applyFont="1" applyBorder="1"/>
    <xf numFmtId="0" fontId="0" fillId="0" borderId="0" xfId="0" applyAlignment="1">
      <alignment wrapText="1"/>
    </xf>
    <xf numFmtId="0" fontId="1" fillId="0" borderId="5" xfId="0" applyFont="1" applyBorder="1"/>
    <xf numFmtId="44" fontId="1" fillId="0" borderId="1" xfId="1" applyFont="1" applyBorder="1"/>
    <xf numFmtId="44" fontId="1" fillId="2" borderId="1" xfId="1" applyFont="1" applyFill="1" applyBorder="1"/>
    <xf numFmtId="44" fontId="1" fillId="2" borderId="2" xfId="1" applyFont="1" applyFill="1" applyBorder="1"/>
    <xf numFmtId="0" fontId="2" fillId="0" borderId="1" xfId="0" applyFont="1" applyBorder="1"/>
    <xf numFmtId="0" fontId="2" fillId="0" borderId="15" xfId="0" applyFont="1" applyBorder="1"/>
    <xf numFmtId="44" fontId="1" fillId="0" borderId="15" xfId="1" applyFont="1" applyFill="1" applyBorder="1"/>
    <xf numFmtId="44" fontId="1" fillId="0" borderId="15" xfId="1" applyFont="1" applyBorder="1"/>
    <xf numFmtId="44" fontId="1" fillId="2" borderId="3" xfId="1" applyFont="1" applyFill="1" applyBorder="1"/>
    <xf numFmtId="0" fontId="2" fillId="0" borderId="22" xfId="0" applyFont="1" applyBorder="1"/>
    <xf numFmtId="0" fontId="1" fillId="0" borderId="25" xfId="0" applyFont="1" applyBorder="1"/>
    <xf numFmtId="0" fontId="0" fillId="0" borderId="8" xfId="0" applyBorder="1"/>
    <xf numFmtId="44" fontId="1" fillId="0" borderId="31" xfId="1" applyFont="1" applyBorder="1"/>
    <xf numFmtId="0" fontId="0" fillId="0" borderId="9" xfId="0" applyBorder="1"/>
    <xf numFmtId="0" fontId="0" fillId="0" borderId="10" xfId="0" applyBorder="1"/>
    <xf numFmtId="0" fontId="0" fillId="0" borderId="11" xfId="0" applyBorder="1"/>
    <xf numFmtId="44" fontId="0" fillId="0" borderId="23" xfId="0" applyNumberFormat="1" applyBorder="1"/>
    <xf numFmtId="0" fontId="11" fillId="0" borderId="0" xfId="0" applyFont="1" applyAlignment="1">
      <alignment wrapText="1"/>
    </xf>
    <xf numFmtId="0" fontId="11" fillId="0" borderId="23" xfId="0" applyFont="1" applyBorder="1" applyAlignment="1">
      <alignment wrapText="1"/>
    </xf>
    <xf numFmtId="0" fontId="11" fillId="0" borderId="0" xfId="0" applyFont="1"/>
    <xf numFmtId="0" fontId="0" fillId="0" borderId="6" xfId="0" applyBorder="1"/>
    <xf numFmtId="0" fontId="0" fillId="0" borderId="7" xfId="0" applyBorder="1"/>
    <xf numFmtId="0" fontId="11" fillId="0" borderId="10" xfId="0" applyFont="1" applyBorder="1"/>
    <xf numFmtId="0" fontId="11" fillId="0" borderId="11" xfId="0" applyFont="1" applyBorder="1"/>
    <xf numFmtId="0" fontId="16" fillId="0" borderId="14" xfId="0" applyFont="1" applyBorder="1"/>
    <xf numFmtId="0" fontId="15" fillId="0" borderId="0" xfId="0" applyFont="1"/>
    <xf numFmtId="0" fontId="0" fillId="0" borderId="0" xfId="0" applyAlignment="1">
      <alignment horizontal="left" wrapText="1"/>
    </xf>
    <xf numFmtId="0" fontId="0" fillId="5" borderId="0" xfId="0" applyFill="1" applyAlignment="1">
      <alignment horizontal="left" wrapText="1"/>
    </xf>
    <xf numFmtId="0" fontId="0" fillId="5" borderId="0" xfId="0" applyFill="1"/>
    <xf numFmtId="0" fontId="1" fillId="4" borderId="25" xfId="0" applyFont="1" applyFill="1" applyBorder="1"/>
    <xf numFmtId="0" fontId="1" fillId="4" borderId="8" xfId="0" applyFont="1" applyFill="1" applyBorder="1"/>
    <xf numFmtId="0" fontId="1" fillId="4" borderId="29" xfId="0" applyFont="1" applyFill="1" applyBorder="1"/>
    <xf numFmtId="0" fontId="21" fillId="0" borderId="4" xfId="0" applyFont="1" applyBorder="1"/>
    <xf numFmtId="0" fontId="16" fillId="4" borderId="0" xfId="0" applyFont="1" applyFill="1"/>
    <xf numFmtId="0" fontId="0" fillId="4" borderId="0" xfId="0" applyFill="1"/>
    <xf numFmtId="0" fontId="1" fillId="4" borderId="0" xfId="0" applyFont="1" applyFill="1"/>
    <xf numFmtId="0" fontId="18" fillId="4" borderId="0" xfId="0" applyFont="1" applyFill="1" applyAlignment="1">
      <alignment horizontal="left"/>
    </xf>
    <xf numFmtId="44" fontId="1" fillId="4" borderId="0" xfId="1" applyFont="1" applyFill="1" applyBorder="1"/>
    <xf numFmtId="164" fontId="1" fillId="4" borderId="0" xfId="0" applyNumberFormat="1" applyFont="1" applyFill="1"/>
    <xf numFmtId="164" fontId="4" fillId="4" borderId="0" xfId="0" applyNumberFormat="1" applyFont="1" applyFill="1"/>
    <xf numFmtId="165" fontId="8" fillId="4" borderId="0" xfId="0" applyNumberFormat="1" applyFont="1" applyFill="1"/>
    <xf numFmtId="0" fontId="15" fillId="4" borderId="0" xfId="0" applyFont="1" applyFill="1"/>
    <xf numFmtId="0" fontId="7" fillId="4" borderId="0" xfId="0" applyFont="1" applyFill="1"/>
    <xf numFmtId="0" fontId="0" fillId="4" borderId="0" xfId="0" applyFill="1" applyAlignment="1">
      <alignment wrapText="1"/>
    </xf>
    <xf numFmtId="0" fontId="11" fillId="4" borderId="0" xfId="0" applyFont="1" applyFill="1" applyAlignment="1">
      <alignment wrapText="1"/>
    </xf>
    <xf numFmtId="0" fontId="11" fillId="4" borderId="0" xfId="0" applyFont="1" applyFill="1"/>
    <xf numFmtId="0" fontId="0" fillId="2" borderId="0" xfId="0" applyFill="1"/>
    <xf numFmtId="0" fontId="0" fillId="2" borderId="0" xfId="0" applyFill="1" applyAlignment="1">
      <alignment horizontal="left" vertical="top"/>
    </xf>
    <xf numFmtId="0" fontId="0" fillId="2" borderId="0" xfId="0" applyFill="1" applyAlignment="1">
      <alignment wrapText="1"/>
    </xf>
    <xf numFmtId="0" fontId="11" fillId="2" borderId="0" xfId="0" applyFont="1" applyFill="1" applyAlignment="1">
      <alignment wrapText="1"/>
    </xf>
    <xf numFmtId="0" fontId="11" fillId="2" borderId="0" xfId="0" applyFont="1" applyFill="1"/>
    <xf numFmtId="0" fontId="15" fillId="2" borderId="0" xfId="0" applyFont="1" applyFill="1"/>
    <xf numFmtId="0" fontId="22" fillId="4" borderId="0" xfId="0" applyFont="1" applyFill="1"/>
    <xf numFmtId="0" fontId="22" fillId="0" borderId="0" xfId="0" applyFont="1"/>
    <xf numFmtId="0" fontId="22" fillId="2" borderId="0" xfId="0" applyFont="1" applyFill="1"/>
    <xf numFmtId="0" fontId="0" fillId="2" borderId="12" xfId="0" applyFill="1" applyBorder="1" applyAlignment="1">
      <alignment wrapText="1"/>
    </xf>
    <xf numFmtId="0" fontId="0" fillId="2" borderId="7" xfId="0" applyFill="1" applyBorder="1" applyAlignment="1">
      <alignment wrapText="1"/>
    </xf>
    <xf numFmtId="0" fontId="0" fillId="2" borderId="9" xfId="0" applyFill="1" applyBorder="1" applyAlignment="1">
      <alignment wrapText="1"/>
    </xf>
    <xf numFmtId="0" fontId="0" fillId="2" borderId="9" xfId="0" applyFill="1" applyBorder="1"/>
    <xf numFmtId="0" fontId="0" fillId="2" borderId="13" xfId="0" applyFill="1" applyBorder="1"/>
    <xf numFmtId="0" fontId="0" fillId="2" borderId="11" xfId="0" applyFill="1" applyBorder="1"/>
    <xf numFmtId="44" fontId="1" fillId="6" borderId="46" xfId="1" applyFont="1" applyFill="1" applyBorder="1"/>
    <xf numFmtId="44" fontId="6" fillId="6" borderId="32" xfId="1" applyFont="1" applyFill="1" applyBorder="1"/>
    <xf numFmtId="44" fontId="6" fillId="6" borderId="33" xfId="1" applyFont="1" applyFill="1" applyBorder="1"/>
    <xf numFmtId="44" fontId="1" fillId="6" borderId="32" xfId="1" applyFont="1" applyFill="1" applyBorder="1"/>
    <xf numFmtId="164" fontId="18" fillId="4" borderId="0" xfId="0" applyNumberFormat="1" applyFont="1" applyFill="1"/>
    <xf numFmtId="164" fontId="12" fillId="4" borderId="0" xfId="0" applyNumberFormat="1" applyFont="1" applyFill="1"/>
    <xf numFmtId="44" fontId="1" fillId="7" borderId="32" xfId="1" applyFont="1" applyFill="1" applyBorder="1"/>
    <xf numFmtId="0" fontId="2" fillId="0" borderId="25" xfId="0" applyFont="1" applyBorder="1"/>
    <xf numFmtId="0" fontId="2" fillId="0" borderId="29" xfId="0" applyFont="1" applyBorder="1"/>
    <xf numFmtId="0" fontId="12" fillId="3" borderId="19" xfId="0" applyFont="1" applyFill="1" applyBorder="1" applyAlignment="1">
      <alignment horizontal="left"/>
    </xf>
    <xf numFmtId="44" fontId="12" fillId="3" borderId="20" xfId="1" applyFont="1" applyFill="1" applyBorder="1" applyAlignment="1">
      <alignment horizontal="center"/>
    </xf>
    <xf numFmtId="165" fontId="1" fillId="4" borderId="0" xfId="0" applyNumberFormat="1" applyFont="1" applyFill="1"/>
    <xf numFmtId="0" fontId="1" fillId="0" borderId="1" xfId="0" applyFont="1" applyBorder="1" applyAlignment="1">
      <alignment horizontal="right"/>
    </xf>
    <xf numFmtId="0" fontId="2" fillId="4" borderId="1" xfId="0" applyFont="1" applyFill="1" applyBorder="1"/>
    <xf numFmtId="0" fontId="19" fillId="8" borderId="0" xfId="0" applyFont="1" applyFill="1"/>
    <xf numFmtId="44" fontId="1" fillId="9" borderId="46" xfId="1" applyFont="1" applyFill="1" applyBorder="1"/>
    <xf numFmtId="44" fontId="1" fillId="9" borderId="32" xfId="1" applyFont="1" applyFill="1" applyBorder="1"/>
    <xf numFmtId="0" fontId="1" fillId="2" borderId="6" xfId="0" applyFont="1" applyFill="1" applyBorder="1" applyAlignment="1">
      <alignment wrapText="1"/>
    </xf>
    <xf numFmtId="0" fontId="1" fillId="2" borderId="12" xfId="0" applyFont="1" applyFill="1" applyBorder="1" applyAlignment="1">
      <alignment wrapText="1"/>
    </xf>
    <xf numFmtId="0" fontId="1" fillId="2" borderId="8" xfId="0" applyFont="1" applyFill="1" applyBorder="1" applyAlignment="1">
      <alignment horizontal="left" vertical="top"/>
    </xf>
    <xf numFmtId="0" fontId="1" fillId="2" borderId="0" xfId="0" applyFont="1" applyFill="1" applyAlignment="1">
      <alignment wrapText="1"/>
    </xf>
    <xf numFmtId="0" fontId="1" fillId="2" borderId="8" xfId="0" applyFont="1" applyFill="1" applyBorder="1"/>
    <xf numFmtId="0" fontId="1" fillId="2" borderId="0" xfId="0" applyFont="1" applyFill="1"/>
    <xf numFmtId="0" fontId="1" fillId="2" borderId="10" xfId="0" applyFont="1" applyFill="1" applyBorder="1"/>
    <xf numFmtId="0" fontId="1" fillId="2" borderId="13" xfId="0" applyFont="1" applyFill="1" applyBorder="1"/>
    <xf numFmtId="44" fontId="27" fillId="4" borderId="0" xfId="0" applyNumberFormat="1" applyFont="1" applyFill="1"/>
    <xf numFmtId="0" fontId="13" fillId="0" borderId="51" xfId="0" applyFont="1" applyBorder="1" applyAlignment="1">
      <alignment wrapText="1"/>
    </xf>
    <xf numFmtId="44" fontId="1" fillId="6" borderId="33" xfId="1" applyFont="1" applyFill="1" applyBorder="1"/>
    <xf numFmtId="0" fontId="33" fillId="0" borderId="34" xfId="0" applyFont="1" applyBorder="1"/>
    <xf numFmtId="44" fontId="1" fillId="4" borderId="31" xfId="1" applyFont="1" applyFill="1" applyBorder="1"/>
    <xf numFmtId="14" fontId="26" fillId="0" borderId="30" xfId="1" applyNumberFormat="1" applyFont="1" applyFill="1" applyBorder="1"/>
    <xf numFmtId="0" fontId="1" fillId="0" borderId="4" xfId="0" applyFont="1" applyBorder="1" applyAlignment="1">
      <alignment horizontal="right"/>
    </xf>
    <xf numFmtId="0" fontId="1" fillId="0" borderId="17" xfId="0" applyFont="1" applyBorder="1"/>
    <xf numFmtId="44" fontId="1" fillId="0" borderId="4" xfId="1" applyFont="1" applyBorder="1"/>
    <xf numFmtId="0" fontId="21" fillId="0" borderId="2" xfId="0" applyFont="1" applyBorder="1"/>
    <xf numFmtId="0" fontId="2" fillId="0" borderId="2" xfId="0" applyFont="1" applyBorder="1"/>
    <xf numFmtId="0" fontId="1" fillId="0" borderId="2" xfId="0" applyFont="1" applyBorder="1"/>
    <xf numFmtId="0" fontId="1" fillId="0" borderId="19" xfId="0" applyFont="1" applyBorder="1"/>
    <xf numFmtId="44" fontId="1" fillId="0" borderId="20" xfId="1" applyFont="1" applyBorder="1"/>
    <xf numFmtId="44" fontId="13" fillId="0" borderId="14" xfId="1" applyFont="1" applyFill="1" applyBorder="1" applyAlignment="1">
      <alignment horizontal="right" shrinkToFit="1"/>
    </xf>
    <xf numFmtId="44" fontId="34" fillId="0" borderId="14" xfId="0" applyNumberFormat="1" applyFont="1" applyBorder="1" applyAlignment="1">
      <alignment shrinkToFit="1"/>
    </xf>
    <xf numFmtId="44" fontId="35" fillId="0" borderId="14" xfId="1" applyFont="1" applyBorder="1" applyAlignment="1">
      <alignment shrinkToFit="1"/>
    </xf>
    <xf numFmtId="166" fontId="26" fillId="0" borderId="0" xfId="1" applyNumberFormat="1" applyFont="1" applyBorder="1" applyAlignment="1">
      <alignment shrinkToFit="1"/>
    </xf>
    <xf numFmtId="2" fontId="1" fillId="0" borderId="51" xfId="0" applyNumberFormat="1" applyFont="1" applyBorder="1"/>
    <xf numFmtId="44" fontId="1" fillId="6" borderId="46" xfId="1" applyFont="1" applyFill="1" applyBorder="1" applyAlignment="1">
      <alignment shrinkToFit="1"/>
    </xf>
    <xf numFmtId="44" fontId="1" fillId="11" borderId="4" xfId="1" applyFont="1" applyFill="1" applyBorder="1"/>
    <xf numFmtId="4" fontId="1" fillId="12" borderId="46" xfId="1" applyNumberFormat="1" applyFont="1" applyFill="1" applyBorder="1"/>
    <xf numFmtId="164" fontId="38" fillId="4" borderId="0" xfId="0" applyNumberFormat="1" applyFont="1" applyFill="1"/>
    <xf numFmtId="166" fontId="1" fillId="12" borderId="46" xfId="1" applyNumberFormat="1" applyFont="1" applyFill="1" applyBorder="1"/>
    <xf numFmtId="0" fontId="0" fillId="0" borderId="0" xfId="0" applyAlignment="1">
      <alignment horizontal="center"/>
    </xf>
    <xf numFmtId="0" fontId="42" fillId="13" borderId="0" xfId="0" applyFont="1" applyFill="1"/>
    <xf numFmtId="0" fontId="8" fillId="0" borderId="0" xfId="0" applyFont="1"/>
    <xf numFmtId="0" fontId="8" fillId="0" borderId="0" xfId="0" applyFont="1" applyAlignment="1">
      <alignment horizontal="center"/>
    </xf>
    <xf numFmtId="0" fontId="0" fillId="0" borderId="0" xfId="0" applyAlignment="1">
      <alignment horizontal="center" wrapText="1"/>
    </xf>
    <xf numFmtId="0" fontId="17" fillId="4" borderId="0" xfId="0" applyFont="1" applyFill="1" applyAlignment="1">
      <alignment horizontal="left"/>
    </xf>
    <xf numFmtId="44" fontId="34" fillId="2" borderId="14" xfId="0" applyNumberFormat="1" applyFont="1" applyFill="1" applyBorder="1"/>
    <xf numFmtId="166" fontId="0" fillId="0" borderId="14" xfId="0" applyNumberFormat="1" applyBorder="1"/>
    <xf numFmtId="10" fontId="16" fillId="0" borderId="14" xfId="0" applyNumberFormat="1" applyFont="1" applyBorder="1"/>
    <xf numFmtId="0" fontId="19" fillId="4" borderId="0" xfId="0" applyFont="1" applyFill="1"/>
    <xf numFmtId="10" fontId="0" fillId="0" borderId="0" xfId="0" applyNumberFormat="1"/>
    <xf numFmtId="0" fontId="28" fillId="0" borderId="42" xfId="0" applyFont="1" applyBorder="1" applyAlignment="1">
      <alignment horizontal="center"/>
    </xf>
    <xf numFmtId="0" fontId="12" fillId="3" borderId="59" xfId="0" applyFont="1" applyFill="1" applyBorder="1" applyAlignment="1">
      <alignment horizontal="center"/>
    </xf>
    <xf numFmtId="37" fontId="1" fillId="0" borderId="63" xfId="1" applyNumberFormat="1" applyFont="1" applyBorder="1"/>
    <xf numFmtId="37" fontId="1" fillId="0" borderId="64" xfId="1" applyNumberFormat="1" applyFont="1" applyBorder="1"/>
    <xf numFmtId="37" fontId="1" fillId="0" borderId="59" xfId="1" applyNumberFormat="1" applyFont="1" applyBorder="1"/>
    <xf numFmtId="37" fontId="1" fillId="0" borderId="65" xfId="1" applyNumberFormat="1" applyFont="1" applyBorder="1"/>
    <xf numFmtId="37" fontId="1" fillId="4" borderId="63" xfId="1" applyNumberFormat="1" applyFont="1" applyFill="1" applyBorder="1"/>
    <xf numFmtId="37" fontId="1" fillId="0" borderId="66" xfId="1" applyNumberFormat="1" applyFont="1" applyFill="1" applyBorder="1"/>
    <xf numFmtId="44" fontId="1" fillId="11" borderId="65" xfId="1" applyFont="1" applyFill="1" applyBorder="1"/>
    <xf numFmtId="44" fontId="1" fillId="0" borderId="63" xfId="1" applyFont="1" applyBorder="1"/>
    <xf numFmtId="44" fontId="1" fillId="0" borderId="66" xfId="1" applyFont="1" applyBorder="1"/>
    <xf numFmtId="44" fontId="1" fillId="2" borderId="63" xfId="1" applyFont="1" applyFill="1" applyBorder="1"/>
    <xf numFmtId="44" fontId="1" fillId="2" borderId="66" xfId="1" applyFont="1" applyFill="1" applyBorder="1"/>
    <xf numFmtId="44" fontId="1" fillId="0" borderId="63" xfId="1" applyFont="1" applyFill="1" applyBorder="1"/>
    <xf numFmtId="44" fontId="1" fillId="2" borderId="61" xfId="1" applyFont="1" applyFill="1" applyBorder="1"/>
    <xf numFmtId="44" fontId="1" fillId="2" borderId="64" xfId="1" applyFont="1" applyFill="1" applyBorder="1"/>
    <xf numFmtId="44" fontId="1" fillId="0" borderId="67" xfId="1" applyFont="1" applyBorder="1"/>
    <xf numFmtId="44" fontId="1" fillId="0" borderId="59" xfId="1" applyFont="1" applyBorder="1"/>
    <xf numFmtId="0" fontId="3" fillId="14" borderId="35" xfId="0" applyFont="1" applyFill="1" applyBorder="1" applyAlignment="1">
      <alignment horizontal="center" wrapText="1"/>
    </xf>
    <xf numFmtId="0" fontId="3" fillId="14" borderId="36" xfId="0" applyFont="1" applyFill="1" applyBorder="1" applyAlignment="1">
      <alignment horizontal="center" wrapText="1"/>
    </xf>
    <xf numFmtId="0" fontId="3" fillId="14" borderId="4" xfId="0" applyFont="1" applyFill="1" applyBorder="1" applyAlignment="1">
      <alignment horizontal="center" wrapText="1"/>
    </xf>
    <xf numFmtId="0" fontId="3" fillId="14" borderId="2" xfId="0" applyFont="1" applyFill="1" applyBorder="1" applyAlignment="1">
      <alignment horizontal="center" wrapText="1"/>
    </xf>
    <xf numFmtId="9" fontId="3" fillId="14" borderId="16" xfId="2" applyFont="1" applyFill="1" applyBorder="1" applyAlignment="1">
      <alignment horizontal="center" wrapText="1"/>
    </xf>
    <xf numFmtId="0" fontId="9" fillId="14" borderId="19" xfId="0" applyFont="1" applyFill="1" applyBorder="1" applyAlignment="1">
      <alignment horizontal="center" wrapText="1"/>
    </xf>
    <xf numFmtId="9" fontId="9" fillId="14" borderId="20" xfId="0" applyNumberFormat="1" applyFont="1" applyFill="1" applyBorder="1" applyAlignment="1">
      <alignment horizontal="center" wrapText="1"/>
    </xf>
    <xf numFmtId="0" fontId="9" fillId="14" borderId="20" xfId="0" applyFont="1" applyFill="1" applyBorder="1" applyAlignment="1">
      <alignment horizontal="center" wrapText="1"/>
    </xf>
    <xf numFmtId="0" fontId="10" fillId="14" borderId="20" xfId="0" applyFont="1" applyFill="1" applyBorder="1" applyAlignment="1">
      <alignment horizontal="center" wrapText="1"/>
    </xf>
    <xf numFmtId="0" fontId="10" fillId="14" borderId="21" xfId="0" applyFont="1" applyFill="1" applyBorder="1" applyAlignment="1">
      <alignment horizontal="center" wrapText="1"/>
    </xf>
    <xf numFmtId="44" fontId="1" fillId="14" borderId="5" xfId="1" applyFont="1" applyFill="1" applyBorder="1"/>
    <xf numFmtId="44" fontId="1" fillId="14" borderId="1" xfId="1" applyFont="1" applyFill="1" applyBorder="1"/>
    <xf numFmtId="44" fontId="6" fillId="14" borderId="1" xfId="1" applyFont="1" applyFill="1" applyBorder="1"/>
    <xf numFmtId="44" fontId="6" fillId="14" borderId="23" xfId="1" applyFont="1" applyFill="1" applyBorder="1"/>
    <xf numFmtId="44" fontId="1" fillId="14" borderId="2" xfId="1" applyFont="1" applyFill="1" applyBorder="1"/>
    <xf numFmtId="44" fontId="6" fillId="14" borderId="2" xfId="1" applyFont="1" applyFill="1" applyBorder="1"/>
    <xf numFmtId="44" fontId="6" fillId="14" borderId="39" xfId="1" applyFont="1" applyFill="1" applyBorder="1"/>
    <xf numFmtId="44" fontId="1" fillId="14" borderId="19" xfId="1" applyFont="1" applyFill="1" applyBorder="1"/>
    <xf numFmtId="44" fontId="1" fillId="14" borderId="20" xfId="1" applyFont="1" applyFill="1" applyBorder="1"/>
    <xf numFmtId="44" fontId="6" fillId="14" borderId="20" xfId="1" applyFont="1" applyFill="1" applyBorder="1"/>
    <xf numFmtId="44" fontId="6" fillId="14" borderId="21" xfId="1" applyFont="1" applyFill="1" applyBorder="1"/>
    <xf numFmtId="44" fontId="1" fillId="14" borderId="17" xfId="1" applyFont="1" applyFill="1" applyBorder="1"/>
    <xf numFmtId="44" fontId="1" fillId="14" borderId="4" xfId="1" applyFont="1" applyFill="1" applyBorder="1"/>
    <xf numFmtId="44" fontId="6" fillId="14" borderId="4" xfId="1" applyFont="1" applyFill="1" applyBorder="1"/>
    <xf numFmtId="44" fontId="6" fillId="14" borderId="28" xfId="1" applyFont="1" applyFill="1" applyBorder="1"/>
    <xf numFmtId="44" fontId="1" fillId="14" borderId="49" xfId="1" applyFont="1" applyFill="1" applyBorder="1"/>
    <xf numFmtId="44" fontId="1" fillId="14" borderId="15" xfId="1" applyFont="1" applyFill="1" applyBorder="1"/>
    <xf numFmtId="44" fontId="6" fillId="14" borderId="15" xfId="1" applyFont="1" applyFill="1" applyBorder="1"/>
    <xf numFmtId="44" fontId="6" fillId="14" borderId="27" xfId="1" applyFont="1" applyFill="1" applyBorder="1"/>
    <xf numFmtId="44" fontId="1" fillId="15" borderId="17" xfId="1" applyFont="1" applyFill="1" applyBorder="1"/>
    <xf numFmtId="44" fontId="1" fillId="15" borderId="4" xfId="1" applyFont="1" applyFill="1" applyBorder="1"/>
    <xf numFmtId="44" fontId="13" fillId="14" borderId="17" xfId="1" applyFont="1" applyFill="1" applyBorder="1"/>
    <xf numFmtId="44" fontId="13" fillId="15" borderId="4" xfId="1" applyFont="1" applyFill="1" applyBorder="1"/>
    <xf numFmtId="44" fontId="13" fillId="14" borderId="4" xfId="1" applyFont="1" applyFill="1" applyBorder="1"/>
    <xf numFmtId="44" fontId="14" fillId="14" borderId="4" xfId="1" applyFont="1" applyFill="1" applyBorder="1"/>
    <xf numFmtId="44" fontId="14" fillId="14" borderId="28" xfId="1" applyFont="1" applyFill="1" applyBorder="1"/>
    <xf numFmtId="44" fontId="1" fillId="14" borderId="3" xfId="1" applyFont="1" applyFill="1" applyBorder="1"/>
    <xf numFmtId="44" fontId="6" fillId="14" borderId="3" xfId="1" applyFont="1" applyFill="1" applyBorder="1"/>
    <xf numFmtId="0" fontId="28" fillId="0" borderId="42" xfId="0" applyFont="1" applyBorder="1" applyAlignment="1">
      <alignment horizontal="center" vertical="center"/>
    </xf>
    <xf numFmtId="0" fontId="2" fillId="0" borderId="50" xfId="0" applyFont="1" applyBorder="1"/>
    <xf numFmtId="0" fontId="16" fillId="0" borderId="41" xfId="0" applyFont="1" applyBorder="1"/>
    <xf numFmtId="0" fontId="2" fillId="0" borderId="69" xfId="0" applyFont="1" applyBorder="1" applyAlignment="1">
      <alignment horizontal="center"/>
    </xf>
    <xf numFmtId="0" fontId="2" fillId="0" borderId="70" xfId="0" applyFont="1" applyBorder="1" applyAlignment="1">
      <alignment horizontal="center"/>
    </xf>
    <xf numFmtId="0" fontId="1" fillId="2" borderId="1" xfId="0" applyFont="1" applyFill="1" applyBorder="1"/>
    <xf numFmtId="0" fontId="21" fillId="0" borderId="18" xfId="0" applyFont="1" applyBorder="1"/>
    <xf numFmtId="0" fontId="1" fillId="4" borderId="10" xfId="0" applyFont="1" applyFill="1" applyBorder="1"/>
    <xf numFmtId="44" fontId="1" fillId="11" borderId="20" xfId="1" applyFont="1" applyFill="1" applyBorder="1"/>
    <xf numFmtId="44" fontId="1" fillId="11" borderId="59" xfId="1" applyFont="1" applyFill="1" applyBorder="1"/>
    <xf numFmtId="0" fontId="1" fillId="2" borderId="15" xfId="0" applyFont="1" applyFill="1" applyBorder="1"/>
    <xf numFmtId="0" fontId="21" fillId="2" borderId="45" xfId="0" applyFont="1" applyFill="1" applyBorder="1"/>
    <xf numFmtId="0" fontId="21" fillId="2" borderId="5" xfId="0" applyFont="1" applyFill="1" applyBorder="1"/>
    <xf numFmtId="0" fontId="21" fillId="0" borderId="54" xfId="0" applyFont="1" applyBorder="1"/>
    <xf numFmtId="0" fontId="1" fillId="4" borderId="1" xfId="0" applyFont="1" applyFill="1" applyBorder="1"/>
    <xf numFmtId="0" fontId="21" fillId="4" borderId="1" xfId="0" applyFont="1" applyFill="1" applyBorder="1"/>
    <xf numFmtId="0" fontId="1" fillId="4" borderId="15" xfId="0" applyFont="1" applyFill="1" applyBorder="1"/>
    <xf numFmtId="44" fontId="1" fillId="2" borderId="1" xfId="1" applyFont="1" applyFill="1" applyBorder="1" applyAlignment="1"/>
    <xf numFmtId="44" fontId="1" fillId="2" borderId="15" xfId="1" applyFont="1" applyFill="1" applyBorder="1" applyAlignment="1"/>
    <xf numFmtId="44" fontId="0" fillId="4" borderId="4" xfId="0" applyNumberFormat="1" applyFill="1" applyBorder="1"/>
    <xf numFmtId="44" fontId="1" fillId="4" borderId="15" xfId="1" applyFont="1" applyFill="1" applyBorder="1"/>
    <xf numFmtId="0" fontId="1" fillId="0" borderId="54" xfId="0" applyFont="1" applyBorder="1"/>
    <xf numFmtId="0" fontId="21" fillId="2" borderId="45" xfId="0" applyFont="1" applyFill="1" applyBorder="1" applyAlignment="1">
      <alignment horizontal="center" vertical="center"/>
    </xf>
    <xf numFmtId="44" fontId="8" fillId="2" borderId="31" xfId="1" applyFont="1" applyFill="1" applyBorder="1"/>
    <xf numFmtId="44" fontId="1" fillId="4" borderId="32" xfId="1" applyFont="1" applyFill="1" applyBorder="1"/>
    <xf numFmtId="44" fontId="4" fillId="2" borderId="32" xfId="1" applyFont="1" applyFill="1" applyBorder="1"/>
    <xf numFmtId="44" fontId="4" fillId="4" borderId="32" xfId="1" applyFont="1" applyFill="1" applyBorder="1"/>
    <xf numFmtId="44" fontId="4" fillId="2" borderId="33" xfId="1" applyFont="1" applyFill="1" applyBorder="1"/>
    <xf numFmtId="166" fontId="26" fillId="4" borderId="14" xfId="0" applyNumberFormat="1" applyFont="1" applyFill="1" applyBorder="1" applyAlignment="1">
      <alignment shrinkToFit="1"/>
    </xf>
    <xf numFmtId="0" fontId="1" fillId="0" borderId="47" xfId="0" applyFont="1" applyBorder="1"/>
    <xf numFmtId="0" fontId="1" fillId="0" borderId="48" xfId="0" applyFont="1" applyBorder="1"/>
    <xf numFmtId="0" fontId="1" fillId="0" borderId="49" xfId="0" applyFont="1" applyBorder="1"/>
    <xf numFmtId="0" fontId="1" fillId="0" borderId="44" xfId="0" applyFont="1" applyBorder="1"/>
    <xf numFmtId="0" fontId="1" fillId="0" borderId="45" xfId="0" applyFont="1" applyBorder="1"/>
    <xf numFmtId="0" fontId="12" fillId="2" borderId="26" xfId="0" applyFont="1" applyFill="1" applyBorder="1"/>
    <xf numFmtId="0" fontId="12" fillId="2" borderId="45" xfId="0" applyFont="1" applyFill="1" applyBorder="1"/>
    <xf numFmtId="0" fontId="12" fillId="2" borderId="5" xfId="0" applyFont="1" applyFill="1" applyBorder="1"/>
    <xf numFmtId="44" fontId="2" fillId="14" borderId="15" xfId="1" applyFont="1" applyFill="1" applyBorder="1"/>
    <xf numFmtId="0" fontId="2" fillId="0" borderId="35" xfId="0" applyFont="1" applyBorder="1"/>
    <xf numFmtId="0" fontId="2" fillId="0" borderId="3" xfId="0" applyFont="1" applyBorder="1"/>
    <xf numFmtId="44" fontId="1" fillId="16" borderId="5" xfId="1" applyFont="1" applyFill="1" applyBorder="1"/>
    <xf numFmtId="44" fontId="1" fillId="16" borderId="1" xfId="1" applyFont="1" applyFill="1" applyBorder="1"/>
    <xf numFmtId="44" fontId="1" fillId="16" borderId="2" xfId="1" applyFont="1" applyFill="1" applyBorder="1"/>
    <xf numFmtId="0" fontId="1" fillId="4" borderId="2" xfId="0" applyFont="1" applyFill="1" applyBorder="1"/>
    <xf numFmtId="44" fontId="1" fillId="4" borderId="2" xfId="1" applyFont="1" applyFill="1" applyBorder="1"/>
    <xf numFmtId="0" fontId="1" fillId="2" borderId="26" xfId="0" applyFont="1" applyFill="1" applyBorder="1" applyAlignment="1">
      <alignment horizontal="right"/>
    </xf>
    <xf numFmtId="0" fontId="1" fillId="2" borderId="71" xfId="0" applyFont="1" applyFill="1" applyBorder="1" applyAlignment="1">
      <alignment horizontal="right"/>
    </xf>
    <xf numFmtId="44" fontId="1" fillId="0" borderId="1" xfId="1" applyFont="1" applyBorder="1" applyAlignment="1">
      <alignment horizontal="right" indent="2"/>
    </xf>
    <xf numFmtId="44" fontId="1" fillId="0" borderId="1" xfId="1" applyFont="1" applyFill="1" applyBorder="1"/>
    <xf numFmtId="0" fontId="12" fillId="18" borderId="5" xfId="0" applyFont="1" applyFill="1" applyBorder="1" applyAlignment="1">
      <alignment horizontal="left"/>
    </xf>
    <xf numFmtId="44" fontId="13" fillId="18" borderId="1" xfId="1" applyFont="1" applyFill="1" applyBorder="1"/>
    <xf numFmtId="37" fontId="13" fillId="18" borderId="63" xfId="1" applyNumberFormat="1" applyFont="1" applyFill="1" applyBorder="1"/>
    <xf numFmtId="44" fontId="1" fillId="19" borderId="1" xfId="1" applyFont="1" applyFill="1" applyBorder="1"/>
    <xf numFmtId="0" fontId="11" fillId="18" borderId="0" xfId="0" applyFont="1" applyFill="1"/>
    <xf numFmtId="39" fontId="11" fillId="18" borderId="52" xfId="0" applyNumberFormat="1" applyFont="1" applyFill="1" applyBorder="1"/>
    <xf numFmtId="0" fontId="11" fillId="18" borderId="27" xfId="0" applyFont="1" applyFill="1" applyBorder="1"/>
    <xf numFmtId="44" fontId="13" fillId="18" borderId="5" xfId="1" quotePrefix="1" applyFont="1" applyFill="1" applyBorder="1"/>
    <xf numFmtId="44" fontId="13" fillId="18" borderId="1" xfId="1" quotePrefix="1" applyFont="1" applyFill="1" applyBorder="1"/>
    <xf numFmtId="9" fontId="9" fillId="14" borderId="55" xfId="0" applyNumberFormat="1" applyFont="1" applyFill="1" applyBorder="1" applyAlignment="1">
      <alignment horizontal="center" wrapText="1"/>
    </xf>
    <xf numFmtId="168" fontId="3" fillId="14" borderId="73" xfId="2" applyNumberFormat="1" applyFont="1" applyFill="1" applyBorder="1" applyAlignment="1">
      <alignment horizontal="center" wrapText="1"/>
    </xf>
    <xf numFmtId="9" fontId="3" fillId="14" borderId="70" xfId="0" applyNumberFormat="1" applyFont="1" applyFill="1" applyBorder="1" applyAlignment="1">
      <alignment horizontal="center" wrapText="1"/>
    </xf>
    <xf numFmtId="168" fontId="3" fillId="14" borderId="15" xfId="2" applyNumberFormat="1" applyFont="1" applyFill="1" applyBorder="1" applyAlignment="1">
      <alignment horizontal="center" wrapText="1"/>
    </xf>
    <xf numFmtId="0" fontId="3" fillId="14" borderId="75" xfId="0" applyFont="1" applyFill="1" applyBorder="1" applyAlignment="1">
      <alignment horizontal="center" wrapText="1"/>
    </xf>
    <xf numFmtId="44" fontId="1" fillId="14" borderId="76" xfId="1" applyFont="1" applyFill="1" applyBorder="1"/>
    <xf numFmtId="10" fontId="9" fillId="14" borderId="74" xfId="0" applyNumberFormat="1" applyFont="1" applyFill="1" applyBorder="1" applyAlignment="1">
      <alignment horizontal="center" wrapText="1"/>
    </xf>
    <xf numFmtId="0" fontId="28" fillId="0" borderId="42" xfId="0" applyFont="1" applyBorder="1" applyAlignment="1">
      <alignment horizontal="center" vertical="center" shrinkToFit="1"/>
    </xf>
    <xf numFmtId="10" fontId="9" fillId="14" borderId="55" xfId="0" applyNumberFormat="1" applyFont="1" applyFill="1" applyBorder="1" applyAlignment="1">
      <alignment horizontal="center" wrapText="1"/>
    </xf>
    <xf numFmtId="44" fontId="8" fillId="2" borderId="46" xfId="1" applyFont="1" applyFill="1" applyBorder="1"/>
    <xf numFmtId="44" fontId="1" fillId="0" borderId="43" xfId="1" applyFont="1" applyBorder="1"/>
    <xf numFmtId="0" fontId="1" fillId="0" borderId="78" xfId="0" applyFont="1" applyBorder="1"/>
    <xf numFmtId="0" fontId="0" fillId="4" borderId="79" xfId="0" applyFill="1" applyBorder="1"/>
    <xf numFmtId="0" fontId="0" fillId="4" borderId="81" xfId="0" applyFill="1" applyBorder="1"/>
    <xf numFmtId="0" fontId="0" fillId="4" borderId="80" xfId="0" applyFill="1" applyBorder="1"/>
    <xf numFmtId="0" fontId="15" fillId="4" borderId="86" xfId="0" applyFont="1" applyFill="1" applyBorder="1"/>
    <xf numFmtId="39" fontId="2" fillId="20" borderId="83" xfId="0" applyNumberFormat="1" applyFont="1" applyFill="1" applyBorder="1"/>
    <xf numFmtId="0" fontId="2" fillId="0" borderId="19" xfId="0" applyFont="1" applyBorder="1" applyAlignment="1">
      <alignment horizontal="left"/>
    </xf>
    <xf numFmtId="0" fontId="0" fillId="0" borderId="0" xfId="0" applyAlignment="1">
      <alignment horizontal="left"/>
    </xf>
    <xf numFmtId="14" fontId="26" fillId="0" borderId="0" xfId="1" applyNumberFormat="1" applyFont="1" applyFill="1" applyBorder="1"/>
    <xf numFmtId="9" fontId="45" fillId="14" borderId="16" xfId="2" applyFont="1" applyFill="1" applyBorder="1" applyAlignment="1">
      <alignment horizontal="center" wrapText="1"/>
    </xf>
    <xf numFmtId="44" fontId="4" fillId="4" borderId="89" xfId="1" applyFont="1" applyFill="1" applyBorder="1"/>
    <xf numFmtId="0" fontId="1" fillId="0" borderId="24" xfId="0" applyFont="1" applyBorder="1"/>
    <xf numFmtId="37" fontId="1" fillId="0" borderId="63" xfId="1" applyNumberFormat="1" applyFont="1" applyFill="1" applyBorder="1"/>
    <xf numFmtId="44" fontId="1" fillId="22" borderId="1" xfId="1" applyFont="1" applyFill="1" applyBorder="1"/>
    <xf numFmtId="44" fontId="6" fillId="22" borderId="1" xfId="1" applyFont="1" applyFill="1" applyBorder="1"/>
    <xf numFmtId="44" fontId="6" fillId="22" borderId="23" xfId="1" applyFont="1" applyFill="1" applyBorder="1"/>
    <xf numFmtId="0" fontId="9" fillId="14" borderId="17" xfId="0" applyFont="1" applyFill="1" applyBorder="1" applyAlignment="1">
      <alignment horizontal="center" wrapText="1"/>
    </xf>
    <xf numFmtId="9" fontId="45" fillId="14" borderId="15" xfId="2" applyFont="1" applyFill="1" applyBorder="1" applyAlignment="1">
      <alignment horizontal="center" wrapText="1"/>
    </xf>
    <xf numFmtId="0" fontId="47" fillId="0" borderId="0" xfId="0" applyFont="1"/>
    <xf numFmtId="0" fontId="1" fillId="2" borderId="0" xfId="0" applyFont="1" applyFill="1" applyAlignment="1">
      <alignment horizontal="left" vertical="top"/>
    </xf>
    <xf numFmtId="0" fontId="19" fillId="8" borderId="0" xfId="0" applyFont="1" applyFill="1" applyAlignment="1">
      <alignment horizontal="left"/>
    </xf>
    <xf numFmtId="0" fontId="33" fillId="0" borderId="55" xfId="0" applyFont="1" applyBorder="1" applyAlignment="1">
      <alignment horizontal="left"/>
    </xf>
    <xf numFmtId="0" fontId="2" fillId="0" borderId="75" xfId="0" applyFont="1" applyBorder="1" applyAlignment="1">
      <alignment horizontal="left"/>
    </xf>
    <xf numFmtId="0" fontId="2" fillId="0" borderId="90" xfId="0" applyFont="1" applyBorder="1" applyAlignment="1">
      <alignment horizontal="left"/>
    </xf>
    <xf numFmtId="0" fontId="2" fillId="0" borderId="91" xfId="0" applyFont="1" applyBorder="1" applyAlignment="1">
      <alignment horizontal="left"/>
    </xf>
    <xf numFmtId="0" fontId="1" fillId="0" borderId="75" xfId="0" applyFont="1" applyBorder="1" applyAlignment="1">
      <alignment horizontal="left"/>
    </xf>
    <xf numFmtId="0" fontId="1" fillId="0" borderId="17" xfId="0" applyFont="1" applyBorder="1" applyAlignment="1">
      <alignment horizontal="left"/>
    </xf>
    <xf numFmtId="0" fontId="2" fillId="0" borderId="1" xfId="0" applyFont="1" applyBorder="1" applyAlignment="1">
      <alignment horizontal="left"/>
    </xf>
    <xf numFmtId="0" fontId="2" fillId="0" borderId="15" xfId="0" applyFont="1" applyBorder="1" applyAlignment="1">
      <alignment horizontal="left"/>
    </xf>
    <xf numFmtId="0" fontId="21" fillId="0" borderId="18" xfId="0" applyFont="1" applyBorder="1" applyAlignment="1">
      <alignment horizontal="left"/>
    </xf>
    <xf numFmtId="0" fontId="1" fillId="4" borderId="8" xfId="0" applyFont="1" applyFill="1" applyBorder="1" applyAlignment="1">
      <alignment horizontal="left"/>
    </xf>
    <xf numFmtId="0" fontId="1" fillId="4" borderId="10" xfId="0" applyFont="1" applyFill="1" applyBorder="1" applyAlignment="1">
      <alignment horizontal="left"/>
    </xf>
    <xf numFmtId="0" fontId="21" fillId="0" borderId="53" xfId="0" applyFont="1" applyBorder="1" applyAlignment="1">
      <alignment horizontal="left"/>
    </xf>
    <xf numFmtId="0" fontId="21" fillId="0" borderId="54" xfId="0" applyFont="1" applyBorder="1" applyAlignment="1">
      <alignment horizontal="left"/>
    </xf>
    <xf numFmtId="0" fontId="1" fillId="4" borderId="0" xfId="0" applyFont="1" applyFill="1" applyAlignment="1">
      <alignment horizontal="left"/>
    </xf>
    <xf numFmtId="0" fontId="12" fillId="2" borderId="45" xfId="0" applyFont="1" applyFill="1" applyBorder="1" applyAlignment="1">
      <alignment horizontal="left"/>
    </xf>
    <xf numFmtId="0" fontId="1" fillId="4" borderId="13" xfId="0" applyFont="1" applyFill="1" applyBorder="1" applyAlignment="1">
      <alignment horizontal="left"/>
    </xf>
    <xf numFmtId="0" fontId="19" fillId="4" borderId="0" xfId="0" applyFont="1" applyFill="1" applyAlignment="1">
      <alignment horizontal="left"/>
    </xf>
    <xf numFmtId="0" fontId="7" fillId="4" borderId="0" xfId="0" applyFont="1" applyFill="1" applyAlignment="1">
      <alignment horizontal="left"/>
    </xf>
    <xf numFmtId="0" fontId="1" fillId="2" borderId="12" xfId="0" applyFont="1" applyFill="1" applyBorder="1" applyAlignment="1">
      <alignment horizontal="left" wrapText="1"/>
    </xf>
    <xf numFmtId="0" fontId="1" fillId="2" borderId="0" xfId="0" applyFont="1" applyFill="1" applyAlignment="1">
      <alignment horizontal="left"/>
    </xf>
    <xf numFmtId="0" fontId="1" fillId="2" borderId="13" xfId="0" applyFont="1" applyFill="1" applyBorder="1" applyAlignment="1">
      <alignment horizontal="left"/>
    </xf>
    <xf numFmtId="0" fontId="0" fillId="4" borderId="0" xfId="0" applyFill="1" applyAlignment="1">
      <alignment horizontal="left"/>
    </xf>
    <xf numFmtId="0" fontId="0" fillId="2" borderId="0" xfId="0" applyFill="1" applyAlignment="1">
      <alignment horizontal="left"/>
    </xf>
    <xf numFmtId="2" fontId="1" fillId="23" borderId="51" xfId="0" applyNumberFormat="1" applyFont="1" applyFill="1" applyBorder="1"/>
    <xf numFmtId="0" fontId="1" fillId="0" borderId="1" xfId="4" applyFont="1" applyBorder="1" applyAlignment="1">
      <alignment wrapText="1"/>
    </xf>
    <xf numFmtId="3" fontId="1" fillId="0" borderId="1" xfId="4" applyNumberFormat="1" applyFont="1" applyBorder="1" applyAlignment="1">
      <alignment horizontal="center" wrapText="1"/>
    </xf>
    <xf numFmtId="0" fontId="1" fillId="0" borderId="1" xfId="4" applyFont="1" applyBorder="1" applyAlignment="1">
      <alignment horizontal="center" wrapText="1"/>
    </xf>
    <xf numFmtId="44" fontId="1" fillId="0" borderId="5" xfId="3" applyNumberFormat="1" applyFont="1" applyBorder="1" applyAlignment="1">
      <alignment horizontal="center" wrapText="1"/>
    </xf>
    <xf numFmtId="37" fontId="1" fillId="0" borderId="72" xfId="1" applyNumberFormat="1" applyFont="1" applyFill="1" applyBorder="1"/>
    <xf numFmtId="37" fontId="1" fillId="0" borderId="44" xfId="1" applyNumberFormat="1" applyFont="1" applyFill="1" applyBorder="1"/>
    <xf numFmtId="165" fontId="1" fillId="4" borderId="77" xfId="0" applyNumberFormat="1" applyFont="1" applyFill="1" applyBorder="1"/>
    <xf numFmtId="164" fontId="1" fillId="4" borderId="82" xfId="0" applyNumberFormat="1" applyFont="1" applyFill="1" applyBorder="1"/>
    <xf numFmtId="164" fontId="1" fillId="4" borderId="42" xfId="0" applyNumberFormat="1" applyFont="1" applyFill="1" applyBorder="1"/>
    <xf numFmtId="0" fontId="0" fillId="4" borderId="82" xfId="0" applyFill="1" applyBorder="1"/>
    <xf numFmtId="0" fontId="0" fillId="4" borderId="84" xfId="0" applyFill="1" applyBorder="1"/>
    <xf numFmtId="0" fontId="50" fillId="0" borderId="94" xfId="0" applyFont="1" applyBorder="1"/>
    <xf numFmtId="0" fontId="50" fillId="0" borderId="95" xfId="0" applyFont="1" applyBorder="1"/>
    <xf numFmtId="0" fontId="50" fillId="0" borderId="95" xfId="0" applyFont="1" applyBorder="1" applyAlignment="1">
      <alignment horizontal="left" indent="15"/>
    </xf>
    <xf numFmtId="0" fontId="50" fillId="0" borderId="96" xfId="0" applyFont="1" applyBorder="1"/>
    <xf numFmtId="0" fontId="50" fillId="0" borderId="97" xfId="0" applyFont="1" applyBorder="1"/>
    <xf numFmtId="44" fontId="34" fillId="4" borderId="0" xfId="0" applyNumberFormat="1" applyFont="1" applyFill="1" applyAlignment="1">
      <alignment shrinkToFit="1"/>
    </xf>
    <xf numFmtId="0" fontId="52" fillId="4" borderId="0" xfId="0" applyFont="1" applyFill="1" applyAlignment="1">
      <alignment horizontal="center"/>
    </xf>
    <xf numFmtId="0" fontId="2" fillId="0" borderId="53" xfId="0" applyFont="1" applyBorder="1" applyAlignment="1">
      <alignment horizontal="left"/>
    </xf>
    <xf numFmtId="0" fontId="21" fillId="4" borderId="26" xfId="0" applyFont="1" applyFill="1" applyBorder="1"/>
    <xf numFmtId="0" fontId="21" fillId="4" borderId="45" xfId="0" applyFont="1" applyFill="1" applyBorder="1"/>
    <xf numFmtId="0" fontId="21" fillId="4" borderId="45" xfId="0" applyFont="1" applyFill="1" applyBorder="1" applyAlignment="1">
      <alignment horizontal="center"/>
    </xf>
    <xf numFmtId="0" fontId="21" fillId="4" borderId="5" xfId="0" applyFont="1" applyFill="1" applyBorder="1"/>
    <xf numFmtId="44" fontId="1" fillId="4" borderId="1" xfId="1" applyFont="1" applyFill="1" applyBorder="1"/>
    <xf numFmtId="44" fontId="1" fillId="4" borderId="63" xfId="1" applyFont="1" applyFill="1" applyBorder="1"/>
    <xf numFmtId="0" fontId="21" fillId="4" borderId="75" xfId="0" applyFont="1" applyFill="1" applyBorder="1"/>
    <xf numFmtId="0" fontId="1" fillId="2" borderId="26" xfId="0" applyFont="1" applyFill="1" applyBorder="1" applyAlignment="1">
      <alignment horizontal="left"/>
    </xf>
    <xf numFmtId="0" fontId="48" fillId="2" borderId="26" xfId="0" applyFont="1" applyFill="1" applyBorder="1" applyAlignment="1">
      <alignment horizontal="left"/>
    </xf>
    <xf numFmtId="44" fontId="3" fillId="4" borderId="8" xfId="1" applyFont="1" applyFill="1" applyBorder="1" applyAlignment="1">
      <alignment horizontal="center"/>
    </xf>
    <xf numFmtId="44" fontId="3" fillId="4" borderId="9" xfId="1" applyFont="1" applyFill="1" applyBorder="1" applyAlignment="1">
      <alignment horizontal="center"/>
    </xf>
    <xf numFmtId="0" fontId="3" fillId="21" borderId="85" xfId="2" applyNumberFormat="1" applyFont="1" applyFill="1" applyBorder="1"/>
    <xf numFmtId="0" fontId="15" fillId="4" borderId="42" xfId="0" applyFont="1" applyFill="1" applyBorder="1"/>
    <xf numFmtId="0" fontId="0" fillId="0" borderId="88" xfId="0" applyBorder="1"/>
    <xf numFmtId="44" fontId="1" fillId="0" borderId="88" xfId="1" applyFont="1" applyBorder="1"/>
    <xf numFmtId="44" fontId="1" fillId="0" borderId="83" xfId="1" applyFont="1" applyBorder="1"/>
    <xf numFmtId="0" fontId="2" fillId="21" borderId="42" xfId="0" applyFont="1" applyFill="1" applyBorder="1"/>
    <xf numFmtId="0" fontId="1" fillId="2" borderId="8" xfId="0" quotePrefix="1" applyFont="1" applyFill="1" applyBorder="1"/>
    <xf numFmtId="39" fontId="52" fillId="5" borderId="52" xfId="0" applyNumberFormat="1" applyFont="1" applyFill="1" applyBorder="1"/>
    <xf numFmtId="0" fontId="38" fillId="0" borderId="0" xfId="0" applyFont="1"/>
    <xf numFmtId="0" fontId="56" fillId="0" borderId="99" xfId="0" applyFont="1" applyBorder="1" applyAlignment="1">
      <alignment horizontal="left" vertical="top" wrapText="1" indent="4"/>
    </xf>
    <xf numFmtId="0" fontId="56" fillId="0" borderId="99" xfId="0" applyFont="1" applyBorder="1" applyAlignment="1">
      <alignment horizontal="left" vertical="top" wrapText="1"/>
    </xf>
    <xf numFmtId="0" fontId="57" fillId="0" borderId="100" xfId="0" applyFont="1" applyBorder="1" applyAlignment="1">
      <alignment horizontal="left" vertical="top" wrapText="1" indent="5"/>
    </xf>
    <xf numFmtId="0" fontId="57" fillId="0" borderId="100" xfId="0" applyFont="1" applyBorder="1" applyAlignment="1">
      <alignment horizontal="left" vertical="top" wrapText="1" indent="1"/>
    </xf>
    <xf numFmtId="0" fontId="57" fillId="0" borderId="100" xfId="0" applyFont="1" applyBorder="1" applyAlignment="1">
      <alignment horizontal="left" vertical="top" wrapText="1" indent="4"/>
    </xf>
    <xf numFmtId="0" fontId="57" fillId="0" borderId="100" xfId="0" applyFont="1" applyBorder="1" applyAlignment="1">
      <alignment horizontal="left" vertical="top" wrapText="1"/>
    </xf>
    <xf numFmtId="0" fontId="58" fillId="0" borderId="100" xfId="0" applyFont="1" applyBorder="1" applyAlignment="1">
      <alignment horizontal="left" vertical="top" wrapText="1" indent="1"/>
    </xf>
    <xf numFmtId="0" fontId="57" fillId="0" borderId="101" xfId="0" applyFont="1" applyBorder="1" applyAlignment="1">
      <alignment horizontal="left" vertical="top" wrapText="1" indent="5"/>
    </xf>
    <xf numFmtId="0" fontId="58" fillId="0" borderId="100" xfId="0" applyFont="1" applyBorder="1" applyAlignment="1">
      <alignment horizontal="left" vertical="top" wrapText="1"/>
    </xf>
    <xf numFmtId="0" fontId="57" fillId="0" borderId="101" xfId="0" applyFont="1" applyBorder="1" applyAlignment="1">
      <alignment horizontal="left" vertical="top" wrapText="1"/>
    </xf>
    <xf numFmtId="0" fontId="58" fillId="0" borderId="101" xfId="0" applyFont="1" applyBorder="1" applyAlignment="1">
      <alignment horizontal="left" vertical="top" wrapText="1"/>
    </xf>
    <xf numFmtId="0" fontId="56" fillId="0" borderId="101" xfId="0" applyFont="1" applyBorder="1" applyAlignment="1">
      <alignment horizontal="left" vertical="top" wrapText="1" indent="9"/>
    </xf>
    <xf numFmtId="0" fontId="56" fillId="0" borderId="101" xfId="0" applyFont="1" applyBorder="1" applyAlignment="1">
      <alignment horizontal="left" vertical="top" wrapText="1" indent="10"/>
    </xf>
    <xf numFmtId="0" fontId="9" fillId="24" borderId="0" xfId="0" applyFont="1" applyFill="1"/>
    <xf numFmtId="0" fontId="0" fillId="24" borderId="0" xfId="0" applyFill="1"/>
    <xf numFmtId="0" fontId="3" fillId="0" borderId="0" xfId="0" applyFont="1"/>
    <xf numFmtId="0" fontId="2" fillId="0" borderId="69" xfId="0" applyFont="1" applyBorder="1"/>
    <xf numFmtId="44" fontId="1" fillId="0" borderId="53" xfId="1" applyFont="1" applyBorder="1"/>
    <xf numFmtId="44" fontId="1" fillId="0" borderId="0" xfId="1" applyFont="1" applyBorder="1"/>
    <xf numFmtId="44" fontId="1" fillId="0" borderId="2" xfId="1" applyFont="1" applyBorder="1"/>
    <xf numFmtId="44" fontId="1" fillId="0" borderId="45" xfId="1" applyFont="1" applyFill="1" applyBorder="1"/>
    <xf numFmtId="10" fontId="16" fillId="0" borderId="0" xfId="0" applyNumberFormat="1" applyFont="1"/>
    <xf numFmtId="44" fontId="1" fillId="14" borderId="75" xfId="1" applyFont="1" applyFill="1" applyBorder="1"/>
    <xf numFmtId="44" fontId="2" fillId="14" borderId="90" xfId="1" applyFont="1" applyFill="1" applyBorder="1"/>
    <xf numFmtId="44" fontId="1" fillId="14" borderId="90" xfId="1" applyFont="1" applyFill="1" applyBorder="1"/>
    <xf numFmtId="44" fontId="6" fillId="14" borderId="16" xfId="1" applyFont="1" applyFill="1" applyBorder="1"/>
    <xf numFmtId="44" fontId="6" fillId="14" borderId="40" xfId="1" applyFont="1" applyFill="1" applyBorder="1"/>
    <xf numFmtId="0" fontId="18" fillId="0" borderId="12" xfId="0" applyFont="1" applyBorder="1"/>
    <xf numFmtId="44" fontId="1" fillId="0" borderId="14" xfId="1" applyFont="1" applyFill="1" applyBorder="1"/>
    <xf numFmtId="44" fontId="1" fillId="0" borderId="30" xfId="1" applyFont="1" applyFill="1" applyBorder="1"/>
    <xf numFmtId="44" fontId="9" fillId="0" borderId="8" xfId="0" applyNumberFormat="1"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17" fillId="4" borderId="0" xfId="0" applyFont="1" applyFill="1" applyAlignment="1">
      <alignment horizontal="left"/>
    </xf>
    <xf numFmtId="0" fontId="17" fillId="4" borderId="9" xfId="0" applyFont="1" applyFill="1" applyBorder="1" applyAlignment="1">
      <alignment horizontal="left"/>
    </xf>
    <xf numFmtId="0" fontId="18" fillId="4" borderId="0" xfId="0" applyFont="1" applyFill="1"/>
    <xf numFmtId="0" fontId="0" fillId="4" borderId="0" xfId="0" applyFill="1"/>
    <xf numFmtId="0" fontId="15" fillId="0" borderId="8" xfId="0" applyFont="1" applyBorder="1" applyAlignment="1">
      <alignment horizontal="center"/>
    </xf>
    <xf numFmtId="0" fontId="15" fillId="0" borderId="9" xfId="0" applyFont="1" applyBorder="1" applyAlignment="1">
      <alignment horizontal="center"/>
    </xf>
    <xf numFmtId="44" fontId="3" fillId="0" borderId="8" xfId="1" applyFont="1" applyBorder="1" applyAlignment="1">
      <alignment horizontal="center"/>
    </xf>
    <xf numFmtId="44" fontId="3" fillId="0" borderId="9" xfId="1" applyFont="1" applyBorder="1" applyAlignment="1">
      <alignment horizontal="center"/>
    </xf>
    <xf numFmtId="0" fontId="12" fillId="4" borderId="87" xfId="0" applyFont="1" applyFill="1" applyBorder="1" applyAlignment="1">
      <alignment horizontal="center"/>
    </xf>
    <xf numFmtId="0" fontId="12" fillId="4" borderId="13" xfId="0" applyFont="1" applyFill="1" applyBorder="1" applyAlignment="1">
      <alignment horizontal="center"/>
    </xf>
    <xf numFmtId="0" fontId="12" fillId="4" borderId="88" xfId="0" applyFont="1" applyFill="1" applyBorder="1" applyAlignment="1">
      <alignment horizontal="center"/>
    </xf>
    <xf numFmtId="0" fontId="18" fillId="4" borderId="42" xfId="0" applyFont="1" applyFill="1" applyBorder="1" applyAlignment="1">
      <alignment horizontal="left"/>
    </xf>
    <xf numFmtId="0" fontId="9" fillId="4" borderId="6" xfId="0" applyFont="1" applyFill="1" applyBorder="1" applyAlignment="1">
      <alignment horizontal="center" wrapText="1"/>
    </xf>
    <xf numFmtId="0" fontId="9" fillId="4" borderId="7" xfId="0" applyFont="1" applyFill="1" applyBorder="1" applyAlignment="1">
      <alignment horizontal="center" wrapText="1"/>
    </xf>
    <xf numFmtId="0" fontId="9" fillId="4" borderId="8" xfId="0" applyFont="1" applyFill="1" applyBorder="1" applyAlignment="1">
      <alignment horizontal="center" wrapText="1"/>
    </xf>
    <xf numFmtId="0" fontId="9" fillId="4" borderId="9" xfId="0" applyFont="1" applyFill="1" applyBorder="1" applyAlignment="1">
      <alignment horizontal="center" wrapText="1"/>
    </xf>
    <xf numFmtId="0" fontId="9" fillId="4" borderId="10" xfId="0" applyFont="1" applyFill="1" applyBorder="1" applyAlignment="1">
      <alignment horizontal="center" wrapText="1"/>
    </xf>
    <xf numFmtId="0" fontId="9" fillId="4" borderId="11" xfId="0" applyFont="1" applyFill="1" applyBorder="1" applyAlignment="1">
      <alignment horizontal="center" wrapText="1"/>
    </xf>
    <xf numFmtId="0" fontId="0" fillId="0" borderId="24" xfId="0" applyBorder="1" applyAlignment="1">
      <alignment horizontal="center" wrapText="1"/>
    </xf>
    <xf numFmtId="0" fontId="0" fillId="0" borderId="51" xfId="0" applyBorder="1" applyAlignment="1">
      <alignment horizontal="center" wrapText="1"/>
    </xf>
    <xf numFmtId="0" fontId="0" fillId="0" borderId="28" xfId="0" applyBorder="1" applyAlignment="1">
      <alignment horizontal="center" wrapText="1"/>
    </xf>
    <xf numFmtId="0" fontId="0" fillId="0" borderId="23" xfId="0" applyBorder="1" applyAlignment="1">
      <alignment horizontal="center" wrapText="1"/>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17" fontId="36" fillId="10" borderId="6" xfId="0" applyNumberFormat="1" applyFont="1" applyFill="1" applyBorder="1" applyAlignment="1">
      <alignment horizontal="center" vertical="center" shrinkToFit="1"/>
    </xf>
    <xf numFmtId="17" fontId="36" fillId="10" borderId="12" xfId="0" applyNumberFormat="1" applyFont="1" applyFill="1" applyBorder="1" applyAlignment="1">
      <alignment horizontal="center" vertical="center" shrinkToFit="1"/>
    </xf>
    <xf numFmtId="17" fontId="31" fillId="10" borderId="12" xfId="0" applyNumberFormat="1" applyFont="1" applyFill="1" applyBorder="1" applyAlignment="1">
      <alignment horizontal="center" vertical="center" shrinkToFit="1"/>
    </xf>
    <xf numFmtId="17" fontId="31" fillId="10" borderId="7" xfId="0" applyNumberFormat="1" applyFont="1" applyFill="1" applyBorder="1" applyAlignment="1">
      <alignment horizontal="center" vertical="center" shrinkToFit="1"/>
    </xf>
    <xf numFmtId="17" fontId="31" fillId="10" borderId="10" xfId="0" applyNumberFormat="1" applyFont="1" applyFill="1" applyBorder="1" applyAlignment="1">
      <alignment horizontal="center" vertical="center" shrinkToFit="1"/>
    </xf>
    <xf numFmtId="17" fontId="31" fillId="10" borderId="13" xfId="0" applyNumberFormat="1" applyFont="1" applyFill="1" applyBorder="1" applyAlignment="1">
      <alignment horizontal="center" vertical="center" shrinkToFit="1"/>
    </xf>
    <xf numFmtId="17" fontId="31" fillId="10" borderId="11" xfId="0" applyNumberFormat="1" applyFont="1" applyFill="1" applyBorder="1" applyAlignment="1">
      <alignment horizontal="center" vertical="center" shrinkToFit="1"/>
    </xf>
    <xf numFmtId="0" fontId="29" fillId="17" borderId="10" xfId="0" applyFont="1" applyFill="1" applyBorder="1" applyAlignment="1">
      <alignment horizontal="center" wrapText="1"/>
    </xf>
    <xf numFmtId="0" fontId="29" fillId="17" borderId="13" xfId="0" applyFont="1" applyFill="1" applyBorder="1" applyAlignment="1">
      <alignment horizontal="center" wrapText="1"/>
    </xf>
    <xf numFmtId="0" fontId="29" fillId="17" borderId="11" xfId="0" applyFont="1" applyFill="1" applyBorder="1" applyAlignment="1">
      <alignment horizontal="center" wrapText="1"/>
    </xf>
    <xf numFmtId="0" fontId="28" fillId="0" borderId="41" xfId="0" applyFont="1" applyBorder="1" applyAlignment="1">
      <alignment horizontal="center" vertical="center" shrinkToFit="1"/>
    </xf>
    <xf numFmtId="0" fontId="28" fillId="0" borderId="42" xfId="0" applyFont="1" applyBorder="1" applyAlignment="1">
      <alignment horizontal="center" vertical="center" shrinkToFit="1"/>
    </xf>
    <xf numFmtId="0" fontId="0" fillId="0" borderId="42" xfId="0" applyBorder="1" applyAlignment="1">
      <alignment horizontal="center" vertical="center" shrinkToFit="1"/>
    </xf>
    <xf numFmtId="0" fontId="32" fillId="2" borderId="6" xfId="0" applyFont="1" applyFill="1" applyBorder="1" applyAlignment="1">
      <alignment horizontal="center" vertical="top" wrapText="1"/>
    </xf>
    <xf numFmtId="0" fontId="32" fillId="2" borderId="12" xfId="0" applyFont="1" applyFill="1" applyBorder="1" applyAlignment="1">
      <alignment horizontal="center" vertical="top" wrapText="1"/>
    </xf>
    <xf numFmtId="0" fontId="32" fillId="2" borderId="7" xfId="0" applyFont="1" applyFill="1" applyBorder="1" applyAlignment="1">
      <alignment horizontal="center" vertical="top" wrapText="1"/>
    </xf>
    <xf numFmtId="0" fontId="32" fillId="2" borderId="8" xfId="0" applyFont="1" applyFill="1" applyBorder="1" applyAlignment="1">
      <alignment horizontal="center" vertical="top" wrapText="1"/>
    </xf>
    <xf numFmtId="0" fontId="32" fillId="2" borderId="0" xfId="0" applyFont="1" applyFill="1" applyAlignment="1">
      <alignment horizontal="center" vertical="top" wrapText="1"/>
    </xf>
    <xf numFmtId="0" fontId="32" fillId="2" borderId="9" xfId="0" applyFont="1" applyFill="1" applyBorder="1" applyAlignment="1">
      <alignment horizontal="center" vertical="top" wrapText="1"/>
    </xf>
    <xf numFmtId="0" fontId="32" fillId="2" borderId="10" xfId="0" applyFont="1" applyFill="1" applyBorder="1" applyAlignment="1">
      <alignment horizontal="center" vertical="top" wrapText="1"/>
    </xf>
    <xf numFmtId="0" fontId="32" fillId="2" borderId="13" xfId="0" applyFont="1" applyFill="1" applyBorder="1" applyAlignment="1">
      <alignment horizontal="center" vertical="top" wrapText="1"/>
    </xf>
    <xf numFmtId="0" fontId="32" fillId="2" borderId="11" xfId="0" applyFont="1" applyFill="1" applyBorder="1" applyAlignment="1">
      <alignment horizontal="center" vertical="top" wrapText="1"/>
    </xf>
    <xf numFmtId="0" fontId="30" fillId="14" borderId="36" xfId="0" applyFont="1" applyFill="1" applyBorder="1" applyAlignment="1">
      <alignment horizontal="center" wrapText="1"/>
    </xf>
    <xf numFmtId="0" fontId="30" fillId="14" borderId="37" xfId="0" applyFont="1" applyFill="1" applyBorder="1" applyAlignment="1">
      <alignment horizontal="center" wrapText="1"/>
    </xf>
    <xf numFmtId="0" fontId="30" fillId="14" borderId="38" xfId="0" applyFont="1" applyFill="1" applyBorder="1" applyAlignment="1">
      <alignment horizontal="center" wrapText="1"/>
    </xf>
    <xf numFmtId="0" fontId="3" fillId="14" borderId="20" xfId="0" applyFont="1" applyFill="1" applyBorder="1" applyAlignment="1">
      <alignment horizontal="center" wrapText="1"/>
    </xf>
    <xf numFmtId="0" fontId="3" fillId="14" borderId="1" xfId="0" applyFont="1" applyFill="1" applyBorder="1" applyAlignment="1">
      <alignment horizontal="center" wrapText="1"/>
    </xf>
    <xf numFmtId="0" fontId="2" fillId="14" borderId="2" xfId="0" applyFont="1" applyFill="1" applyBorder="1" applyAlignment="1">
      <alignment horizontal="center" wrapText="1"/>
    </xf>
    <xf numFmtId="0" fontId="2" fillId="14" borderId="16" xfId="0" applyFont="1" applyFill="1" applyBorder="1" applyAlignment="1">
      <alignment horizontal="center" wrapText="1"/>
    </xf>
    <xf numFmtId="0" fontId="2" fillId="14" borderId="39" xfId="0" applyFont="1" applyFill="1" applyBorder="1" applyAlignment="1">
      <alignment horizontal="center" wrapText="1"/>
    </xf>
    <xf numFmtId="0" fontId="2" fillId="14" borderId="40" xfId="0" applyFont="1" applyFill="1" applyBorder="1" applyAlignment="1">
      <alignment horizontal="center" wrapText="1"/>
    </xf>
    <xf numFmtId="0" fontId="42" fillId="0" borderId="68" xfId="0" applyFont="1" applyBorder="1" applyAlignment="1">
      <alignment horizontal="center" wrapText="1"/>
    </xf>
    <xf numFmtId="0" fontId="42" fillId="0" borderId="12" xfId="0" applyFont="1" applyBorder="1" applyAlignment="1">
      <alignment horizontal="center" wrapText="1"/>
    </xf>
    <xf numFmtId="0" fontId="42" fillId="0" borderId="55" xfId="0" applyFont="1" applyBorder="1" applyAlignment="1">
      <alignment horizontal="center" wrapText="1"/>
    </xf>
    <xf numFmtId="0" fontId="18" fillId="4" borderId="0" xfId="0" applyFont="1" applyFill="1" applyAlignment="1">
      <alignment horizontal="left"/>
    </xf>
    <xf numFmtId="0" fontId="0" fillId="0" borderId="0" xfId="0"/>
    <xf numFmtId="0" fontId="19" fillId="4" borderId="42" xfId="0" applyFont="1" applyFill="1" applyBorder="1" applyAlignment="1">
      <alignment horizontal="left"/>
    </xf>
    <xf numFmtId="0" fontId="19" fillId="4" borderId="43" xfId="0" applyFont="1" applyFill="1" applyBorder="1" applyAlignment="1">
      <alignment horizontal="left"/>
    </xf>
    <xf numFmtId="0" fontId="22" fillId="0" borderId="13" xfId="0" applyFont="1" applyBorder="1" applyAlignment="1">
      <alignment horizontal="center"/>
    </xf>
    <xf numFmtId="0" fontId="2" fillId="0" borderId="56" xfId="0" applyFont="1" applyBorder="1" applyAlignment="1">
      <alignment horizontal="center" textRotation="90"/>
    </xf>
    <xf numFmtId="0" fontId="2" fillId="0" borderId="57" xfId="0" applyFont="1" applyBorder="1" applyAlignment="1">
      <alignment horizontal="center" textRotation="90"/>
    </xf>
    <xf numFmtId="0" fontId="2" fillId="0" borderId="58" xfId="0" applyFont="1" applyBorder="1" applyAlignment="1">
      <alignment horizontal="center" textRotation="90"/>
    </xf>
    <xf numFmtId="0" fontId="2" fillId="0" borderId="60" xfId="0" applyFont="1" applyBorder="1" applyAlignment="1">
      <alignment horizontal="center" textRotation="90"/>
    </xf>
    <xf numFmtId="0" fontId="2" fillId="0" borderId="61" xfId="0" applyFont="1" applyBorder="1" applyAlignment="1">
      <alignment horizontal="center" textRotation="90"/>
    </xf>
    <xf numFmtId="0" fontId="2" fillId="0" borderId="62" xfId="0" applyFont="1" applyBorder="1" applyAlignment="1">
      <alignment horizontal="center" textRotation="90"/>
    </xf>
    <xf numFmtId="0" fontId="12" fillId="18" borderId="26" xfId="0" applyFont="1" applyFill="1" applyBorder="1" applyAlignment="1">
      <alignment horizontal="left"/>
    </xf>
    <xf numFmtId="0" fontId="12" fillId="18" borderId="45" xfId="0" applyFont="1" applyFill="1" applyBorder="1" applyAlignment="1">
      <alignment horizontal="left"/>
    </xf>
    <xf numFmtId="0" fontId="12" fillId="18" borderId="5" xfId="0" applyFont="1" applyFill="1" applyBorder="1" applyAlignment="1">
      <alignment horizontal="left"/>
    </xf>
    <xf numFmtId="0" fontId="2" fillId="0" borderId="3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35" xfId="0" applyFont="1" applyBorder="1" applyAlignment="1">
      <alignment horizontal="center"/>
    </xf>
    <xf numFmtId="0" fontId="2" fillId="0" borderId="3" xfId="0" applyFont="1" applyBorder="1" applyAlignment="1">
      <alignment horizontal="center"/>
    </xf>
    <xf numFmtId="0" fontId="2" fillId="0" borderId="16" xfId="0" applyFont="1" applyBorder="1" applyAlignment="1">
      <alignment horizontal="center"/>
    </xf>
    <xf numFmtId="0" fontId="12" fillId="3" borderId="18" xfId="0" applyFont="1" applyFill="1" applyBorder="1" applyAlignment="1">
      <alignment horizontal="left"/>
    </xf>
    <xf numFmtId="0" fontId="12" fillId="3" borderId="37" xfId="0" applyFont="1" applyFill="1" applyBorder="1" applyAlignment="1">
      <alignment horizontal="left"/>
    </xf>
    <xf numFmtId="0" fontId="12" fillId="3" borderId="19" xfId="0" applyFont="1" applyFill="1" applyBorder="1" applyAlignment="1">
      <alignment horizontal="left"/>
    </xf>
    <xf numFmtId="0" fontId="18" fillId="4" borderId="12" xfId="0" applyFont="1" applyFill="1" applyBorder="1" applyAlignment="1">
      <alignment horizontal="left"/>
    </xf>
    <xf numFmtId="0" fontId="2" fillId="0" borderId="18" xfId="0" applyFont="1" applyBorder="1" applyAlignment="1">
      <alignment horizontal="left"/>
    </xf>
    <xf numFmtId="0" fontId="2" fillId="0" borderId="37" xfId="0" applyFont="1" applyBorder="1" applyAlignment="1">
      <alignment horizontal="left"/>
    </xf>
    <xf numFmtId="0" fontId="2" fillId="0" borderId="19" xfId="0" applyFont="1" applyBorder="1" applyAlignment="1">
      <alignment horizontal="left"/>
    </xf>
    <xf numFmtId="0" fontId="43" fillId="0" borderId="10" xfId="0" applyFont="1" applyBorder="1" applyAlignment="1">
      <alignment horizontal="center"/>
    </xf>
    <xf numFmtId="0" fontId="43" fillId="0" borderId="13" xfId="0" applyFont="1" applyBorder="1" applyAlignment="1">
      <alignment horizontal="center"/>
    </xf>
    <xf numFmtId="0" fontId="43" fillId="0" borderId="11" xfId="0" applyFont="1" applyBorder="1" applyAlignment="1">
      <alignment horizontal="center"/>
    </xf>
    <xf numFmtId="167" fontId="28" fillId="0" borderId="41" xfId="0" applyNumberFormat="1" applyFont="1" applyBorder="1" applyAlignment="1">
      <alignment horizontal="center" wrapText="1"/>
    </xf>
    <xf numFmtId="167" fontId="28" fillId="0" borderId="42" xfId="0" applyNumberFormat="1" applyFont="1" applyBorder="1" applyAlignment="1">
      <alignment horizontal="center" wrapText="1"/>
    </xf>
    <xf numFmtId="167" fontId="28" fillId="0" borderId="43" xfId="0" applyNumberFormat="1" applyFont="1" applyBorder="1" applyAlignment="1">
      <alignment horizontal="center" wrapText="1"/>
    </xf>
    <xf numFmtId="1" fontId="39" fillId="0" borderId="41" xfId="0" applyNumberFormat="1" applyFont="1" applyBorder="1" applyAlignment="1">
      <alignment horizontal="center"/>
    </xf>
    <xf numFmtId="1" fontId="3" fillId="0" borderId="42" xfId="0" applyNumberFormat="1" applyFont="1" applyBorder="1" applyAlignment="1">
      <alignment horizontal="center"/>
    </xf>
    <xf numFmtId="1" fontId="3" fillId="0" borderId="43" xfId="0" applyNumberFormat="1" applyFont="1" applyBorder="1" applyAlignment="1">
      <alignment horizontal="center"/>
    </xf>
    <xf numFmtId="0" fontId="49" fillId="0" borderId="92" xfId="0" applyFont="1" applyBorder="1"/>
    <xf numFmtId="0" fontId="50" fillId="0" borderId="93" xfId="0" applyFont="1" applyBorder="1"/>
    <xf numFmtId="0" fontId="49" fillId="0" borderId="94" xfId="0" applyFont="1" applyBorder="1"/>
    <xf numFmtId="0" fontId="50" fillId="0" borderId="95" xfId="0" applyFont="1" applyBorder="1"/>
    <xf numFmtId="0" fontId="0" fillId="0" borderId="0" xfId="0" applyAlignment="1">
      <alignment horizontal="left"/>
    </xf>
    <xf numFmtId="0" fontId="47" fillId="0" borderId="0" xfId="0" applyFont="1" applyAlignment="1">
      <alignment horizontal="center"/>
    </xf>
    <xf numFmtId="0" fontId="55" fillId="0" borderId="102" xfId="0" applyFont="1" applyBorder="1" applyAlignment="1">
      <alignment horizontal="left" vertical="center" wrapText="1"/>
    </xf>
    <xf numFmtId="0" fontId="55" fillId="0" borderId="98" xfId="0" applyFont="1" applyBorder="1" applyAlignment="1">
      <alignment horizontal="left" vertical="center" wrapText="1"/>
    </xf>
  </cellXfs>
  <cellStyles count="5">
    <cellStyle name="Currency" xfId="1" builtinId="4"/>
    <cellStyle name="Normal" xfId="0" builtinId="0"/>
    <cellStyle name="Normal 4" xfId="3" xr:uid="{65AB8E97-CF70-4DA0-965C-2DAB055F3569}"/>
    <cellStyle name="Normal_Sheet1" xfId="4" xr:uid="{015EBDD8-C809-4062-9735-7D5B8750C5FC}"/>
    <cellStyle name="Percent" xfId="2" builtinId="5"/>
  </cellStyles>
  <dxfs count="9">
    <dxf>
      <fill>
        <patternFill>
          <bgColor theme="9" tint="0.59996337778862885"/>
        </patternFill>
      </fill>
    </dxf>
    <dxf>
      <fill>
        <patternFill>
          <bgColor rgb="FFFF6565"/>
        </patternFill>
      </fill>
    </dxf>
    <dxf>
      <fill>
        <patternFill>
          <bgColor theme="9" tint="0.59996337778862885"/>
        </patternFill>
      </fill>
    </dxf>
    <dxf>
      <fill>
        <patternFill>
          <bgColor rgb="FFFF7575"/>
        </patternFill>
      </fill>
    </dxf>
    <dxf>
      <fill>
        <patternFill>
          <bgColor theme="9" tint="0.59996337778862885"/>
        </patternFill>
      </fill>
    </dxf>
    <dxf>
      <fill>
        <patternFill>
          <bgColor rgb="FFFF8181"/>
        </patternFill>
      </fill>
    </dxf>
    <dxf>
      <fill>
        <patternFill>
          <bgColor rgb="FFFF6969"/>
        </patternFill>
      </fill>
    </dxf>
    <dxf>
      <font>
        <color rgb="FF9C0006"/>
      </font>
      <fill>
        <patternFill>
          <bgColor rgb="FFFFC7CE"/>
        </patternFill>
      </fill>
    </dxf>
    <dxf>
      <font>
        <b/>
        <i val="0"/>
        <color rgb="FFFF0000"/>
      </font>
    </dxf>
  </dxfs>
  <tableStyles count="0" defaultTableStyle="TableStyleMedium2" defaultPivotStyle="PivotStyleLight16"/>
  <colors>
    <mruColors>
      <color rgb="FFFF8181"/>
      <color rgb="FFFF6969"/>
      <color rgb="FFFF5D5D"/>
      <color rgb="FFDAC2EC"/>
      <color rgb="FFFFB7B7"/>
      <color rgb="FFFFF0C5"/>
      <color rgb="FFFFF9E7"/>
      <color rgb="FFFF6565"/>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18</xdr:row>
      <xdr:rowOff>0</xdr:rowOff>
    </xdr:from>
    <xdr:to>
      <xdr:col>26</xdr:col>
      <xdr:colOff>219075</xdr:colOff>
      <xdr:row>50</xdr:row>
      <xdr:rowOff>161925</xdr:rowOff>
    </xdr:to>
    <xdr:pic>
      <xdr:nvPicPr>
        <xdr:cNvPr id="2" name="Picture 1">
          <a:extLst>
            <a:ext uri="{FF2B5EF4-FFF2-40B4-BE49-F238E27FC236}">
              <a16:creationId xmlns:a16="http://schemas.microsoft.com/office/drawing/2014/main" id="{BCD49D66-871E-4E0A-A6B9-BC48131338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3438525"/>
          <a:ext cx="9363075" cy="6257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assets/public/comm_exec/pubs/rg/rg-501a.pdf" TargetMode="External"/><Relationship Id="rId2" Type="http://schemas.openxmlformats.org/officeDocument/2006/relationships/hyperlink" Target="http://www.mwra.state.ma.us/finance/cip.htm" TargetMode="External"/><Relationship Id="rId1" Type="http://schemas.openxmlformats.org/officeDocument/2006/relationships/hyperlink" Target="https://nepis.epa.gov/Exe/ZyPDF.cgi?Dockey=P100U7T2.txt" TargetMode="External"/><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https://www.awwa.org/Portals/0/files/legreg/documents/BuriedNoLong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46"/>
  <sheetViews>
    <sheetView topLeftCell="A3" zoomScale="73" zoomScaleNormal="73" workbookViewId="0">
      <selection sqref="A1:AH1"/>
    </sheetView>
  </sheetViews>
  <sheetFormatPr defaultRowHeight="15" x14ac:dyDescent="0.25"/>
  <cols>
    <col min="1" max="1" width="35.28515625" customWidth="1"/>
    <col min="2" max="2" width="9.42578125" style="256" customWidth="1"/>
    <col min="3" max="3" width="57.28515625" customWidth="1"/>
    <col min="4" max="4" width="25" bestFit="1" customWidth="1"/>
    <col min="5" max="11" width="25" hidden="1" customWidth="1"/>
    <col min="12" max="14" width="25" customWidth="1"/>
    <col min="15" max="15" width="5.28515625" customWidth="1"/>
    <col min="16" max="16" width="15.85546875" bestFit="1" customWidth="1"/>
    <col min="17" max="17" width="23.7109375" customWidth="1"/>
    <col min="18" max="18" width="6.42578125" customWidth="1"/>
    <col min="19" max="20" width="17.140625" customWidth="1"/>
    <col min="21" max="21" width="15.42578125" customWidth="1"/>
    <col min="22" max="23" width="18.140625" customWidth="1"/>
    <col min="24" max="26" width="14.7109375" hidden="1" customWidth="1"/>
    <col min="27" max="28" width="14.140625" customWidth="1"/>
    <col min="29" max="29" width="16.5703125" customWidth="1"/>
    <col min="30" max="30" width="3" customWidth="1"/>
    <col min="31" max="31" width="18.7109375" customWidth="1"/>
    <col min="32" max="32" width="14" customWidth="1"/>
    <col min="33" max="33" width="14.28515625" customWidth="1"/>
    <col min="34" max="34" width="18.5703125" customWidth="1"/>
    <col min="35" max="35" width="9.140625" style="37" customWidth="1"/>
    <col min="36" max="36" width="12.5703125" customWidth="1"/>
    <col min="37" max="37" width="18.5703125" customWidth="1"/>
    <col min="38" max="38" width="13.85546875" style="37" hidden="1" customWidth="1"/>
    <col min="39" max="39" width="16.7109375" style="37" hidden="1" customWidth="1"/>
    <col min="40" max="40" width="9.140625" style="37"/>
    <col min="41" max="51" width="9.140625" style="49"/>
  </cols>
  <sheetData>
    <row r="1" spans="1:51" s="56" customFormat="1" ht="39.75" thickBot="1" x14ac:dyDescent="0.65">
      <c r="A1" s="431" t="s">
        <v>337</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55"/>
      <c r="AJ1" s="55"/>
      <c r="AK1" s="55"/>
      <c r="AL1" s="55"/>
      <c r="AM1" s="55"/>
      <c r="AN1" s="55"/>
      <c r="AO1" s="57"/>
      <c r="AP1" s="57"/>
      <c r="AQ1" s="57"/>
      <c r="AR1" s="57"/>
      <c r="AS1" s="57"/>
      <c r="AT1" s="57"/>
      <c r="AU1" s="57"/>
      <c r="AV1" s="57"/>
      <c r="AW1" s="57"/>
      <c r="AX1" s="57"/>
      <c r="AY1" s="57"/>
    </row>
    <row r="2" spans="1:51" ht="51" customHeight="1" thickBot="1" x14ac:dyDescent="0.55000000000000004">
      <c r="A2" s="403" t="s">
        <v>338</v>
      </c>
      <c r="B2" s="404"/>
      <c r="C2" s="405"/>
      <c r="L2" s="245" t="s">
        <v>134</v>
      </c>
      <c r="M2" s="245"/>
      <c r="N2" s="180"/>
      <c r="O2" s="124"/>
      <c r="P2" s="124"/>
      <c r="R2" s="124"/>
      <c r="S2" s="393" t="s">
        <v>172</v>
      </c>
      <c r="T2" s="394"/>
      <c r="U2" s="395"/>
      <c r="V2" s="395"/>
      <c r="W2" s="395"/>
      <c r="X2" s="395"/>
      <c r="Y2" s="395"/>
      <c r="Z2" s="395"/>
      <c r="AA2" s="395"/>
      <c r="AB2" s="395"/>
      <c r="AC2" s="395"/>
      <c r="AD2" s="395"/>
      <c r="AE2" s="395"/>
      <c r="AF2" s="395"/>
      <c r="AG2" s="395"/>
      <c r="AH2" s="396"/>
      <c r="AJ2" s="379" t="s">
        <v>107</v>
      </c>
      <c r="AK2" s="380"/>
      <c r="AL2" s="379" t="s">
        <v>136</v>
      </c>
      <c r="AM2" s="380"/>
    </row>
    <row r="3" spans="1:51" ht="51" customHeight="1" thickBot="1" x14ac:dyDescent="0.55000000000000004">
      <c r="A3" s="457">
        <v>45648</v>
      </c>
      <c r="B3" s="458"/>
      <c r="C3" s="459"/>
      <c r="D3" s="27"/>
      <c r="E3" s="182"/>
      <c r="F3" s="182"/>
      <c r="G3" s="182"/>
      <c r="H3" s="182"/>
      <c r="I3" s="182"/>
      <c r="J3" s="182"/>
      <c r="K3" s="182"/>
      <c r="L3" s="182"/>
      <c r="M3" s="182"/>
      <c r="N3" s="27" t="s">
        <v>55</v>
      </c>
      <c r="O3" s="460">
        <v>13515</v>
      </c>
      <c r="P3" s="461"/>
      <c r="Q3" s="461"/>
      <c r="R3" s="462"/>
      <c r="S3" s="397"/>
      <c r="T3" s="398"/>
      <c r="U3" s="398"/>
      <c r="V3" s="398"/>
      <c r="W3" s="398"/>
      <c r="X3" s="398"/>
      <c r="Y3" s="398"/>
      <c r="Z3" s="398"/>
      <c r="AA3" s="398"/>
      <c r="AB3" s="398"/>
      <c r="AC3" s="398"/>
      <c r="AD3" s="398"/>
      <c r="AE3" s="398"/>
      <c r="AF3" s="398"/>
      <c r="AG3" s="398"/>
      <c r="AH3" s="399"/>
      <c r="AJ3" s="381"/>
      <c r="AK3" s="382"/>
      <c r="AL3" s="381"/>
      <c r="AM3" s="382"/>
    </row>
    <row r="4" spans="1:51" ht="31.15" customHeight="1" thickBot="1" x14ac:dyDescent="0.5">
      <c r="A4" s="78"/>
      <c r="B4" s="269"/>
      <c r="C4" s="454" t="s">
        <v>173</v>
      </c>
      <c r="D4" s="455"/>
      <c r="E4" s="455"/>
      <c r="F4" s="455"/>
      <c r="G4" s="455"/>
      <c r="H4" s="455"/>
      <c r="I4" s="455"/>
      <c r="J4" s="455"/>
      <c r="K4" s="455"/>
      <c r="L4" s="455"/>
      <c r="M4" s="455"/>
      <c r="N4" s="455"/>
      <c r="O4" s="455"/>
      <c r="P4" s="455"/>
      <c r="Q4" s="455"/>
      <c r="R4" s="456"/>
      <c r="S4" s="400" t="s">
        <v>177</v>
      </c>
      <c r="T4" s="401"/>
      <c r="U4" s="401"/>
      <c r="V4" s="401"/>
      <c r="W4" s="401"/>
      <c r="X4" s="401"/>
      <c r="Y4" s="401"/>
      <c r="Z4" s="401"/>
      <c r="AA4" s="401"/>
      <c r="AB4" s="401"/>
      <c r="AC4" s="401"/>
      <c r="AD4" s="401"/>
      <c r="AE4" s="401"/>
      <c r="AF4" s="401"/>
      <c r="AG4" s="401"/>
      <c r="AH4" s="402"/>
      <c r="AJ4" s="383"/>
      <c r="AK4" s="384"/>
      <c r="AL4" s="383"/>
      <c r="AM4" s="384"/>
    </row>
    <row r="5" spans="1:51" ht="46.9" customHeight="1" x14ac:dyDescent="0.4">
      <c r="A5" s="92" t="s">
        <v>100</v>
      </c>
      <c r="B5" s="270"/>
      <c r="C5" s="441" t="s">
        <v>158</v>
      </c>
      <c r="L5" s="424" t="s">
        <v>141</v>
      </c>
      <c r="M5" s="425"/>
      <c r="N5" s="426"/>
      <c r="O5" s="432" t="s">
        <v>27</v>
      </c>
      <c r="P5" s="444" t="s">
        <v>28</v>
      </c>
      <c r="Q5" s="444" t="s">
        <v>3</v>
      </c>
      <c r="R5" s="435" t="s">
        <v>77</v>
      </c>
      <c r="S5" s="244" t="e">
        <f ca="1">S7</f>
        <v>#DIV/0!</v>
      </c>
      <c r="T5" s="246"/>
      <c r="U5" s="418" t="s">
        <v>18</v>
      </c>
      <c r="V5" s="246" t="e">
        <f ca="1">DWSPLIT</f>
        <v>#DIV/0!</v>
      </c>
      <c r="W5" s="238"/>
      <c r="X5" s="142"/>
      <c r="Y5" s="142"/>
      <c r="Z5" s="142"/>
      <c r="AA5" s="246" t="e">
        <f ca="1">ARPASPLIT</f>
        <v>#DIV/0!</v>
      </c>
      <c r="AB5" s="246"/>
      <c r="AC5" s="418" t="e">
        <f ca="1">IF(AC7&gt;0.1,"Ineligible Costs Local Share -Over Allowable","Ineligible Costs Local Share -Allowable")</f>
        <v>#DIV/0!</v>
      </c>
      <c r="AD5" s="143"/>
      <c r="AE5" s="415" t="s">
        <v>33</v>
      </c>
      <c r="AF5" s="416"/>
      <c r="AG5" s="416"/>
      <c r="AH5" s="417"/>
      <c r="AJ5" s="385" t="s">
        <v>46</v>
      </c>
      <c r="AK5" s="387" t="s">
        <v>45</v>
      </c>
      <c r="AL5" s="385" t="s">
        <v>46</v>
      </c>
      <c r="AM5" s="387" t="s">
        <v>45</v>
      </c>
    </row>
    <row r="6" spans="1:51" s="2" customFormat="1" ht="64.900000000000006" customHeight="1" thickBot="1" x14ac:dyDescent="0.3">
      <c r="A6" s="71"/>
      <c r="B6" s="271"/>
      <c r="C6" s="442"/>
      <c r="D6" s="219" t="s">
        <v>140</v>
      </c>
      <c r="E6" s="349"/>
      <c r="F6" s="349"/>
      <c r="G6" s="349"/>
      <c r="H6" s="349"/>
      <c r="I6" s="349"/>
      <c r="J6" s="349"/>
      <c r="K6" s="349"/>
      <c r="M6" s="183" t="s">
        <v>135</v>
      </c>
      <c r="N6" s="183" t="s">
        <v>139</v>
      </c>
      <c r="O6" s="433"/>
      <c r="P6" s="445"/>
      <c r="Q6" s="445"/>
      <c r="R6" s="436"/>
      <c r="S6" s="242" t="s">
        <v>17</v>
      </c>
      <c r="T6" s="242" t="s">
        <v>17</v>
      </c>
      <c r="U6" s="419"/>
      <c r="V6" s="144" t="s">
        <v>29</v>
      </c>
      <c r="W6" s="144" t="s">
        <v>29</v>
      </c>
      <c r="X6" s="144" t="s">
        <v>95</v>
      </c>
      <c r="Y6" s="144" t="s">
        <v>96</v>
      </c>
      <c r="Z6" s="144" t="s">
        <v>97</v>
      </c>
      <c r="AA6" s="144" t="s">
        <v>142</v>
      </c>
      <c r="AB6" s="144" t="s">
        <v>142</v>
      </c>
      <c r="AC6" s="419"/>
      <c r="AD6" s="145"/>
      <c r="AE6" s="420" t="s">
        <v>4</v>
      </c>
      <c r="AF6" s="420" t="s">
        <v>5</v>
      </c>
      <c r="AG6" s="420" t="s">
        <v>6</v>
      </c>
      <c r="AH6" s="422" t="s">
        <v>7</v>
      </c>
      <c r="AI6" s="46"/>
      <c r="AJ6" s="386"/>
      <c r="AK6" s="388"/>
      <c r="AL6" s="386"/>
      <c r="AM6" s="388"/>
      <c r="AN6" s="46"/>
      <c r="AO6" s="51"/>
      <c r="AP6" s="51"/>
      <c r="AQ6" s="51"/>
      <c r="AR6" s="51"/>
      <c r="AS6" s="51"/>
      <c r="AT6" s="51"/>
      <c r="AU6" s="51"/>
      <c r="AV6" s="51"/>
      <c r="AW6" s="51"/>
      <c r="AX6" s="51"/>
      <c r="AY6" s="51"/>
    </row>
    <row r="7" spans="1:51" s="2" customFormat="1" ht="16.5" thickBot="1" x14ac:dyDescent="0.3">
      <c r="A7" s="72" t="s">
        <v>23</v>
      </c>
      <c r="B7" s="272" t="s">
        <v>259</v>
      </c>
      <c r="C7" s="443"/>
      <c r="D7" s="218" t="s">
        <v>26</v>
      </c>
      <c r="E7" s="349"/>
      <c r="F7" s="349"/>
      <c r="G7" s="349"/>
      <c r="H7" s="349"/>
      <c r="I7" s="349"/>
      <c r="J7" s="349"/>
      <c r="K7" s="349"/>
      <c r="M7" s="184" t="s">
        <v>26</v>
      </c>
      <c r="N7" s="184" t="s">
        <v>26</v>
      </c>
      <c r="O7" s="434"/>
      <c r="P7" s="446"/>
      <c r="Q7" s="446"/>
      <c r="R7" s="437"/>
      <c r="S7" s="239" t="e">
        <f ca="1">S102/CONSTRCOST</f>
        <v>#DIV/0!</v>
      </c>
      <c r="T7" s="266" t="e">
        <f ca="1">ROUNDUP(CWSPLIT,2)</f>
        <v>#DIV/0!</v>
      </c>
      <c r="U7" s="240">
        <v>0</v>
      </c>
      <c r="V7" s="241" t="e">
        <f t="shared" ref="V7:AC7" ca="1" si="0">+V102/CONSTRCOST</f>
        <v>#DIV/0!</v>
      </c>
      <c r="W7" s="258" t="e">
        <f ca="1">ROUNDUP(DWSPLIT,2)</f>
        <v>#DIV/0!</v>
      </c>
      <c r="X7" s="146">
        <f t="shared" si="0"/>
        <v>0</v>
      </c>
      <c r="Y7" s="146">
        <f t="shared" si="0"/>
        <v>0</v>
      </c>
      <c r="Z7" s="146">
        <f t="shared" si="0"/>
        <v>0</v>
      </c>
      <c r="AA7" s="241" t="e">
        <f t="shared" ca="1" si="0"/>
        <v>#DIV/0!</v>
      </c>
      <c r="AB7" s="258" t="e">
        <f ca="1">1-T7-W7</f>
        <v>#DIV/0!</v>
      </c>
      <c r="AC7" s="146" t="e">
        <f t="shared" ca="1" si="0"/>
        <v>#DIV/0!</v>
      </c>
      <c r="AD7" s="146"/>
      <c r="AE7" s="421"/>
      <c r="AF7" s="421"/>
      <c r="AG7" s="421"/>
      <c r="AH7" s="423"/>
      <c r="AI7" s="46"/>
      <c r="AJ7" s="386"/>
      <c r="AK7" s="388"/>
      <c r="AL7" s="386"/>
      <c r="AM7" s="388"/>
      <c r="AN7" s="46"/>
      <c r="AO7" s="51"/>
      <c r="AP7" s="51"/>
      <c r="AQ7" s="51"/>
      <c r="AR7" s="51"/>
      <c r="AS7" s="51"/>
      <c r="AT7" s="51"/>
      <c r="AU7" s="51"/>
      <c r="AV7" s="51"/>
      <c r="AW7" s="51"/>
      <c r="AX7" s="51"/>
      <c r="AY7" s="51"/>
    </row>
    <row r="8" spans="1:51" s="20" customFormat="1" ht="19.149999999999999" customHeight="1" x14ac:dyDescent="0.3">
      <c r="A8" s="447" t="s">
        <v>2</v>
      </c>
      <c r="B8" s="448"/>
      <c r="C8" s="449"/>
      <c r="D8" s="73"/>
      <c r="E8" s="73"/>
      <c r="F8" s="73"/>
      <c r="G8" s="73"/>
      <c r="H8" s="73"/>
      <c r="I8" s="73"/>
      <c r="J8" s="73"/>
      <c r="K8" s="73"/>
      <c r="L8" s="73"/>
      <c r="M8" s="73"/>
      <c r="N8" s="73"/>
      <c r="O8" s="73"/>
      <c r="P8" s="73"/>
      <c r="Q8" s="74"/>
      <c r="R8" s="125"/>
      <c r="S8" s="147"/>
      <c r="T8" s="265"/>
      <c r="U8" s="148"/>
      <c r="V8" s="148"/>
      <c r="W8" s="148"/>
      <c r="X8" s="148"/>
      <c r="Y8" s="148"/>
      <c r="Z8" s="148"/>
      <c r="AA8" s="148"/>
      <c r="AB8" s="148"/>
      <c r="AC8" s="149"/>
      <c r="AD8" s="149"/>
      <c r="AE8" s="150"/>
      <c r="AF8" s="150"/>
      <c r="AG8" s="150"/>
      <c r="AH8" s="151"/>
      <c r="AI8" s="47"/>
      <c r="AJ8" s="90"/>
      <c r="AK8" s="21"/>
      <c r="AL8" s="90"/>
      <c r="AM8" s="21"/>
      <c r="AN8" s="47"/>
      <c r="AO8" s="52"/>
      <c r="AP8" s="52"/>
      <c r="AQ8" s="52"/>
      <c r="AR8" s="52"/>
      <c r="AS8" s="52"/>
      <c r="AT8" s="52"/>
      <c r="AU8" s="52"/>
      <c r="AV8" s="52"/>
      <c r="AW8" s="52"/>
      <c r="AX8" s="52"/>
      <c r="AY8" s="52"/>
    </row>
    <row r="9" spans="1:51" x14ac:dyDescent="0.25">
      <c r="A9" s="12" t="s">
        <v>20</v>
      </c>
      <c r="B9" s="273"/>
      <c r="C9" s="1" t="s">
        <v>19</v>
      </c>
      <c r="G9" s="1"/>
      <c r="H9" s="1"/>
      <c r="I9" s="1"/>
      <c r="J9" s="1"/>
      <c r="K9" s="1"/>
      <c r="L9" s="1"/>
      <c r="M9" s="1"/>
      <c r="N9" s="1"/>
      <c r="O9" s="1"/>
      <c r="P9" s="1"/>
      <c r="Q9" s="4"/>
      <c r="R9" s="126"/>
      <c r="S9" s="152"/>
      <c r="T9" s="152"/>
      <c r="U9" s="153">
        <f t="shared" ref="U9:U45" si="1">+S9*GRANTELIG</f>
        <v>0</v>
      </c>
      <c r="V9" s="153"/>
      <c r="W9" s="153"/>
      <c r="X9" s="153"/>
      <c r="Y9" s="153"/>
      <c r="Z9" s="153"/>
      <c r="AA9" s="153"/>
      <c r="AB9" s="153"/>
      <c r="AC9" s="153"/>
      <c r="AD9" s="153"/>
      <c r="AE9" s="154"/>
      <c r="AF9" s="154"/>
      <c r="AG9" s="154"/>
      <c r="AH9" s="155"/>
      <c r="AJ9" s="107"/>
      <c r="AK9" s="19">
        <f>+AJ9*S9</f>
        <v>0</v>
      </c>
      <c r="AL9" s="107"/>
      <c r="AM9" s="19">
        <f>+AL9*V9</f>
        <v>0</v>
      </c>
    </row>
    <row r="10" spans="1:51" x14ac:dyDescent="0.25">
      <c r="A10" s="71"/>
      <c r="B10" s="271" t="s">
        <v>154</v>
      </c>
      <c r="C10" s="294" t="s">
        <v>339</v>
      </c>
      <c r="D10" s="295">
        <v>1</v>
      </c>
      <c r="E10" s="295"/>
      <c r="F10" s="295"/>
      <c r="G10" s="295"/>
      <c r="H10" s="295"/>
      <c r="I10" s="295"/>
      <c r="J10" s="295"/>
      <c r="K10" s="295"/>
      <c r="L10" s="1"/>
      <c r="M10" s="1"/>
      <c r="N10" s="1"/>
      <c r="O10" s="296" t="s">
        <v>40</v>
      </c>
      <c r="P10" s="297">
        <v>2500000</v>
      </c>
      <c r="Q10" s="228">
        <f>P10*D10</f>
        <v>2500000</v>
      </c>
      <c r="R10" s="298"/>
      <c r="S10" s="152"/>
      <c r="T10" s="152"/>
      <c r="U10" s="153"/>
      <c r="V10" s="153">
        <f t="shared" ref="V10:V26" si="2">Q10</f>
        <v>2500000</v>
      </c>
      <c r="W10" s="153"/>
      <c r="X10" s="153"/>
      <c r="Y10" s="153"/>
      <c r="Z10" s="153"/>
      <c r="AA10" s="153"/>
      <c r="AB10" s="153"/>
      <c r="AC10" s="153"/>
      <c r="AD10" s="153"/>
      <c r="AE10" s="154"/>
      <c r="AF10" s="154"/>
      <c r="AG10" s="154"/>
      <c r="AH10" s="155"/>
      <c r="AJ10" s="293"/>
      <c r="AK10" s="19"/>
      <c r="AL10" s="107"/>
      <c r="AM10" s="19"/>
    </row>
    <row r="11" spans="1:51" x14ac:dyDescent="0.25">
      <c r="A11" s="71"/>
      <c r="B11" s="271" t="s">
        <v>160</v>
      </c>
      <c r="C11" s="294"/>
      <c r="D11" s="295"/>
      <c r="E11" s="295"/>
      <c r="F11" s="295"/>
      <c r="G11" s="295"/>
      <c r="H11" s="295"/>
      <c r="I11" s="295"/>
      <c r="J11" s="295"/>
      <c r="K11" s="295"/>
      <c r="L11" s="1"/>
      <c r="M11" s="1"/>
      <c r="N11" s="1"/>
      <c r="O11" s="296"/>
      <c r="P11" s="297"/>
      <c r="Q11" s="228"/>
      <c r="R11" s="298"/>
      <c r="S11" s="152"/>
      <c r="T11" s="152"/>
      <c r="U11" s="153"/>
      <c r="V11" s="153">
        <f t="shared" si="2"/>
        <v>0</v>
      </c>
      <c r="W11" s="153"/>
      <c r="X11" s="153"/>
      <c r="Y11" s="153"/>
      <c r="Z11" s="153"/>
      <c r="AA11" s="153"/>
      <c r="AB11" s="153"/>
      <c r="AC11" s="153"/>
      <c r="AD11" s="153"/>
      <c r="AE11" s="154"/>
      <c r="AF11" s="154"/>
      <c r="AG11" s="154"/>
      <c r="AH11" s="155"/>
      <c r="AJ11" s="293"/>
      <c r="AK11" s="19"/>
      <c r="AL11" s="107"/>
      <c r="AM11" s="19"/>
    </row>
    <row r="12" spans="1:51" x14ac:dyDescent="0.25">
      <c r="A12" s="71"/>
      <c r="B12" s="271" t="s">
        <v>161</v>
      </c>
      <c r="C12" s="294"/>
      <c r="D12" s="295"/>
      <c r="E12" s="295"/>
      <c r="F12" s="295"/>
      <c r="G12" s="295"/>
      <c r="H12" s="295"/>
      <c r="I12" s="295"/>
      <c r="J12" s="295"/>
      <c r="K12" s="295"/>
      <c r="L12" s="1"/>
      <c r="M12" s="1"/>
      <c r="N12" s="1"/>
      <c r="O12" s="296"/>
      <c r="P12" s="297"/>
      <c r="Q12" s="228"/>
      <c r="R12" s="298"/>
      <c r="S12" s="152"/>
      <c r="T12" s="152"/>
      <c r="U12" s="153"/>
      <c r="V12" s="153">
        <f t="shared" si="2"/>
        <v>0</v>
      </c>
      <c r="W12" s="153"/>
      <c r="X12" s="153"/>
      <c r="Y12" s="153"/>
      <c r="Z12" s="153"/>
      <c r="AA12" s="153"/>
      <c r="AB12" s="153"/>
      <c r="AC12" s="153"/>
      <c r="AD12" s="153"/>
      <c r="AE12" s="154"/>
      <c r="AF12" s="154"/>
      <c r="AG12" s="154"/>
      <c r="AH12" s="155"/>
      <c r="AJ12" s="293"/>
      <c r="AK12" s="19"/>
      <c r="AL12" s="107"/>
      <c r="AM12" s="19"/>
    </row>
    <row r="13" spans="1:51" x14ac:dyDescent="0.25">
      <c r="A13" s="71"/>
      <c r="B13" s="271" t="s">
        <v>162</v>
      </c>
      <c r="C13" s="294"/>
      <c r="D13" s="295"/>
      <c r="E13" s="295"/>
      <c r="F13" s="295"/>
      <c r="G13" s="295"/>
      <c r="H13" s="295"/>
      <c r="I13" s="295"/>
      <c r="J13" s="295"/>
      <c r="K13" s="295"/>
      <c r="L13" s="1"/>
      <c r="M13" s="1"/>
      <c r="N13" s="1"/>
      <c r="O13" s="296"/>
      <c r="P13" s="297"/>
      <c r="Q13" s="228"/>
      <c r="R13" s="298"/>
      <c r="S13" s="152"/>
      <c r="T13" s="152"/>
      <c r="U13" s="153"/>
      <c r="V13" s="153">
        <f t="shared" si="2"/>
        <v>0</v>
      </c>
      <c r="W13" s="153"/>
      <c r="X13" s="153"/>
      <c r="Y13" s="153"/>
      <c r="Z13" s="153"/>
      <c r="AA13" s="153"/>
      <c r="AB13" s="153"/>
      <c r="AC13" s="153"/>
      <c r="AD13" s="153"/>
      <c r="AE13" s="154"/>
      <c r="AF13" s="154"/>
      <c r="AG13" s="154"/>
      <c r="AH13" s="155"/>
      <c r="AJ13" s="293"/>
      <c r="AK13" s="19"/>
      <c r="AL13" s="107"/>
      <c r="AM13" s="19"/>
    </row>
    <row r="14" spans="1:51" x14ac:dyDescent="0.25">
      <c r="A14" s="71"/>
      <c r="B14" s="271" t="s">
        <v>163</v>
      </c>
      <c r="C14" s="294"/>
      <c r="D14" s="295"/>
      <c r="E14" s="295"/>
      <c r="F14" s="295"/>
      <c r="G14" s="295"/>
      <c r="H14" s="295"/>
      <c r="I14" s="295"/>
      <c r="J14" s="295"/>
      <c r="K14" s="295"/>
      <c r="L14" s="1"/>
      <c r="M14" s="1"/>
      <c r="N14" s="1"/>
      <c r="O14" s="296"/>
      <c r="P14" s="297"/>
      <c r="Q14" s="228"/>
      <c r="R14" s="298"/>
      <c r="S14" s="152"/>
      <c r="T14" s="152"/>
      <c r="U14" s="153"/>
      <c r="V14" s="153">
        <f t="shared" si="2"/>
        <v>0</v>
      </c>
      <c r="W14" s="153"/>
      <c r="X14" s="153"/>
      <c r="Y14" s="153"/>
      <c r="Z14" s="153"/>
      <c r="AA14" s="153"/>
      <c r="AB14" s="153"/>
      <c r="AC14" s="153"/>
      <c r="AD14" s="153"/>
      <c r="AE14" s="154"/>
      <c r="AF14" s="154"/>
      <c r="AG14" s="154"/>
      <c r="AH14" s="155"/>
      <c r="AJ14" s="293"/>
      <c r="AK14" s="19"/>
      <c r="AL14" s="107"/>
      <c r="AM14" s="19"/>
    </row>
    <row r="15" spans="1:51" x14ac:dyDescent="0.25">
      <c r="A15" s="71"/>
      <c r="B15" s="271" t="s">
        <v>164</v>
      </c>
      <c r="C15" s="294"/>
      <c r="D15" s="295"/>
      <c r="E15" s="295"/>
      <c r="F15" s="295"/>
      <c r="G15" s="295"/>
      <c r="H15" s="295"/>
      <c r="I15" s="295"/>
      <c r="J15" s="295"/>
      <c r="K15" s="295"/>
      <c r="L15" s="1"/>
      <c r="M15" s="1"/>
      <c r="N15" s="1"/>
      <c r="O15" s="296"/>
      <c r="P15" s="297"/>
      <c r="Q15" s="228"/>
      <c r="R15" s="298"/>
      <c r="S15" s="152"/>
      <c r="T15" s="152"/>
      <c r="U15" s="153"/>
      <c r="V15" s="153">
        <f t="shared" si="2"/>
        <v>0</v>
      </c>
      <c r="W15" s="153"/>
      <c r="X15" s="153"/>
      <c r="Y15" s="153"/>
      <c r="Z15" s="153"/>
      <c r="AA15" s="153"/>
      <c r="AB15" s="153"/>
      <c r="AC15" s="153"/>
      <c r="AD15" s="153"/>
      <c r="AE15" s="154"/>
      <c r="AF15" s="154"/>
      <c r="AG15" s="154"/>
      <c r="AH15" s="155"/>
      <c r="AJ15" s="293"/>
      <c r="AK15" s="19"/>
      <c r="AL15" s="107"/>
      <c r="AM15" s="19"/>
    </row>
    <row r="16" spans="1:51" x14ac:dyDescent="0.25">
      <c r="A16" s="71"/>
      <c r="B16" s="271" t="s">
        <v>155</v>
      </c>
      <c r="C16" s="294"/>
      <c r="D16" s="295"/>
      <c r="E16" s="295"/>
      <c r="F16" s="295"/>
      <c r="G16" s="295"/>
      <c r="H16" s="295"/>
      <c r="I16" s="295"/>
      <c r="J16" s="295"/>
      <c r="K16" s="295"/>
      <c r="L16" s="1"/>
      <c r="M16" s="1"/>
      <c r="N16" s="1"/>
      <c r="O16" s="296"/>
      <c r="P16" s="297"/>
      <c r="Q16" s="228"/>
      <c r="R16" s="298"/>
      <c r="S16" s="152"/>
      <c r="T16" s="152"/>
      <c r="U16" s="153"/>
      <c r="V16" s="153">
        <f t="shared" si="2"/>
        <v>0</v>
      </c>
      <c r="W16" s="153"/>
      <c r="X16" s="153"/>
      <c r="Y16" s="153"/>
      <c r="Z16" s="153"/>
      <c r="AA16" s="153"/>
      <c r="AB16" s="153"/>
      <c r="AC16" s="153"/>
      <c r="AD16" s="153"/>
      <c r="AE16" s="154"/>
      <c r="AF16" s="154"/>
      <c r="AG16" s="154"/>
      <c r="AH16" s="155"/>
      <c r="AJ16" s="293"/>
      <c r="AK16" s="19"/>
      <c r="AL16" s="107"/>
      <c r="AM16" s="19"/>
    </row>
    <row r="17" spans="1:39" x14ac:dyDescent="0.25">
      <c r="A17" s="71"/>
      <c r="B17" s="271" t="s">
        <v>165</v>
      </c>
      <c r="C17" s="294"/>
      <c r="D17" s="295"/>
      <c r="E17" s="295"/>
      <c r="F17" s="295"/>
      <c r="G17" s="295"/>
      <c r="H17" s="295"/>
      <c r="I17" s="295"/>
      <c r="J17" s="295"/>
      <c r="K17" s="295"/>
      <c r="L17" s="1"/>
      <c r="M17" s="1"/>
      <c r="N17" s="1"/>
      <c r="O17" s="296"/>
      <c r="P17" s="297"/>
      <c r="Q17" s="228"/>
      <c r="R17" s="298"/>
      <c r="S17" s="152"/>
      <c r="T17" s="152"/>
      <c r="U17" s="153"/>
      <c r="V17" s="153">
        <f t="shared" si="2"/>
        <v>0</v>
      </c>
      <c r="W17" s="153"/>
      <c r="X17" s="153"/>
      <c r="Y17" s="153"/>
      <c r="Z17" s="153"/>
      <c r="AA17" s="153"/>
      <c r="AB17" s="153"/>
      <c r="AC17" s="153"/>
      <c r="AD17" s="153"/>
      <c r="AE17" s="154"/>
      <c r="AF17" s="154"/>
      <c r="AG17" s="154"/>
      <c r="AH17" s="155"/>
      <c r="AJ17" s="293"/>
      <c r="AK17" s="19"/>
      <c r="AL17" s="107"/>
      <c r="AM17" s="19"/>
    </row>
    <row r="18" spans="1:39" x14ac:dyDescent="0.25">
      <c r="A18" s="71"/>
      <c r="B18" s="271" t="s">
        <v>166</v>
      </c>
      <c r="C18" s="294"/>
      <c r="D18" s="295"/>
      <c r="E18" s="295"/>
      <c r="F18" s="295"/>
      <c r="G18" s="295"/>
      <c r="H18" s="295"/>
      <c r="I18" s="295"/>
      <c r="J18" s="295"/>
      <c r="K18" s="295"/>
      <c r="L18" s="1"/>
      <c r="M18" s="1"/>
      <c r="N18" s="1"/>
      <c r="O18" s="296"/>
      <c r="P18" s="297"/>
      <c r="Q18" s="228"/>
      <c r="R18" s="298"/>
      <c r="S18" s="152"/>
      <c r="T18" s="152"/>
      <c r="U18" s="153"/>
      <c r="V18" s="153">
        <f t="shared" si="2"/>
        <v>0</v>
      </c>
      <c r="W18" s="153"/>
      <c r="X18" s="153"/>
      <c r="Y18" s="153"/>
      <c r="Z18" s="153"/>
      <c r="AA18" s="153"/>
      <c r="AB18" s="153"/>
      <c r="AC18" s="153"/>
      <c r="AD18" s="153"/>
      <c r="AE18" s="154"/>
      <c r="AF18" s="154"/>
      <c r="AG18" s="154"/>
      <c r="AH18" s="155"/>
      <c r="AJ18" s="293"/>
      <c r="AK18" s="19"/>
      <c r="AL18" s="107"/>
      <c r="AM18" s="19"/>
    </row>
    <row r="19" spans="1:39" x14ac:dyDescent="0.25">
      <c r="A19" s="71"/>
      <c r="B19" s="271" t="s">
        <v>167</v>
      </c>
      <c r="C19" s="294"/>
      <c r="D19" s="295"/>
      <c r="E19" s="295"/>
      <c r="F19" s="295"/>
      <c r="G19" s="295"/>
      <c r="H19" s="295"/>
      <c r="I19" s="295"/>
      <c r="J19" s="295"/>
      <c r="K19" s="295"/>
      <c r="L19" s="1"/>
      <c r="M19" s="1"/>
      <c r="N19" s="1"/>
      <c r="O19" s="296"/>
      <c r="P19" s="297"/>
      <c r="Q19" s="228"/>
      <c r="R19" s="298"/>
      <c r="S19" s="152"/>
      <c r="T19" s="152"/>
      <c r="U19" s="153"/>
      <c r="V19" s="153">
        <f t="shared" si="2"/>
        <v>0</v>
      </c>
      <c r="W19" s="153"/>
      <c r="X19" s="153"/>
      <c r="Y19" s="153"/>
      <c r="Z19" s="153"/>
      <c r="AA19" s="153"/>
      <c r="AB19" s="153"/>
      <c r="AC19" s="153"/>
      <c r="AD19" s="153"/>
      <c r="AE19" s="154"/>
      <c r="AF19" s="154"/>
      <c r="AG19" s="154"/>
      <c r="AH19" s="155"/>
      <c r="AJ19" s="293"/>
      <c r="AK19" s="19"/>
      <c r="AL19" s="107"/>
      <c r="AM19" s="19"/>
    </row>
    <row r="20" spans="1:39" x14ac:dyDescent="0.25">
      <c r="A20" s="71"/>
      <c r="B20" s="271" t="s">
        <v>156</v>
      </c>
      <c r="C20" s="294"/>
      <c r="D20" s="295"/>
      <c r="E20" s="295"/>
      <c r="F20" s="295"/>
      <c r="G20" s="295"/>
      <c r="H20" s="295"/>
      <c r="I20" s="295"/>
      <c r="J20" s="295"/>
      <c r="K20" s="295"/>
      <c r="L20" s="1"/>
      <c r="M20" s="1"/>
      <c r="N20" s="1"/>
      <c r="O20" s="296"/>
      <c r="P20" s="297"/>
      <c r="Q20" s="228"/>
      <c r="R20" s="298"/>
      <c r="S20" s="152"/>
      <c r="T20" s="152"/>
      <c r="U20" s="153"/>
      <c r="V20" s="153">
        <f t="shared" si="2"/>
        <v>0</v>
      </c>
      <c r="W20" s="153"/>
      <c r="X20" s="153"/>
      <c r="Y20" s="153"/>
      <c r="Z20" s="153"/>
      <c r="AA20" s="153"/>
      <c r="AB20" s="153"/>
      <c r="AC20" s="153"/>
      <c r="AD20" s="153"/>
      <c r="AE20" s="154"/>
      <c r="AF20" s="154"/>
      <c r="AG20" s="154"/>
      <c r="AH20" s="155"/>
      <c r="AJ20" s="293"/>
      <c r="AK20" s="19"/>
      <c r="AL20" s="107"/>
      <c r="AM20" s="19"/>
    </row>
    <row r="21" spans="1:39" x14ac:dyDescent="0.25">
      <c r="A21" s="71"/>
      <c r="B21" s="271" t="s">
        <v>168</v>
      </c>
      <c r="C21" s="294"/>
      <c r="D21" s="295"/>
      <c r="E21" s="295"/>
      <c r="F21" s="295"/>
      <c r="G21" s="295"/>
      <c r="H21" s="295"/>
      <c r="I21" s="295"/>
      <c r="J21" s="295"/>
      <c r="K21" s="295"/>
      <c r="L21" s="1"/>
      <c r="M21" s="1"/>
      <c r="N21" s="1"/>
      <c r="O21" s="296"/>
      <c r="P21" s="297"/>
      <c r="Q21" s="228"/>
      <c r="R21" s="298"/>
      <c r="S21" s="152"/>
      <c r="T21" s="152"/>
      <c r="U21" s="153"/>
      <c r="V21" s="153">
        <f t="shared" si="2"/>
        <v>0</v>
      </c>
      <c r="W21" s="153"/>
      <c r="X21" s="153"/>
      <c r="Y21" s="153"/>
      <c r="Z21" s="153"/>
      <c r="AA21" s="153"/>
      <c r="AB21" s="153"/>
      <c r="AC21" s="153"/>
      <c r="AD21" s="153"/>
      <c r="AE21" s="154"/>
      <c r="AF21" s="154"/>
      <c r="AG21" s="154"/>
      <c r="AH21" s="155"/>
      <c r="AJ21" s="293"/>
      <c r="AK21" s="19"/>
      <c r="AL21" s="107"/>
      <c r="AM21" s="19"/>
    </row>
    <row r="22" spans="1:39" x14ac:dyDescent="0.25">
      <c r="A22" s="71"/>
      <c r="B22" s="271" t="s">
        <v>169</v>
      </c>
      <c r="C22" s="294"/>
      <c r="D22" s="295"/>
      <c r="E22" s="295"/>
      <c r="F22" s="295"/>
      <c r="G22" s="295"/>
      <c r="H22" s="295"/>
      <c r="I22" s="295"/>
      <c r="J22" s="295"/>
      <c r="K22" s="295"/>
      <c r="L22" s="1"/>
      <c r="M22" s="1"/>
      <c r="N22" s="1"/>
      <c r="O22" s="296"/>
      <c r="P22" s="297"/>
      <c r="Q22" s="228"/>
      <c r="R22" s="298"/>
      <c r="S22" s="152"/>
      <c r="T22" s="152"/>
      <c r="U22" s="153"/>
      <c r="V22" s="153">
        <f t="shared" si="2"/>
        <v>0</v>
      </c>
      <c r="W22" s="153"/>
      <c r="X22" s="153"/>
      <c r="Y22" s="153"/>
      <c r="Z22" s="153"/>
      <c r="AA22" s="153"/>
      <c r="AB22" s="153"/>
      <c r="AC22" s="153"/>
      <c r="AD22" s="153"/>
      <c r="AE22" s="154"/>
      <c r="AF22" s="154"/>
      <c r="AG22" s="154"/>
      <c r="AH22" s="155"/>
      <c r="AJ22" s="293"/>
      <c r="AK22" s="19"/>
      <c r="AL22" s="107"/>
      <c r="AM22" s="19"/>
    </row>
    <row r="23" spans="1:39" x14ac:dyDescent="0.25">
      <c r="A23" s="71"/>
      <c r="B23" s="271" t="s">
        <v>157</v>
      </c>
      <c r="C23" s="294"/>
      <c r="D23" s="295"/>
      <c r="E23" s="295"/>
      <c r="F23" s="295"/>
      <c r="G23" s="295"/>
      <c r="H23" s="295"/>
      <c r="I23" s="295"/>
      <c r="J23" s="295"/>
      <c r="K23" s="295"/>
      <c r="L23" s="1"/>
      <c r="M23" s="1"/>
      <c r="N23" s="1"/>
      <c r="O23" s="296"/>
      <c r="P23" s="297"/>
      <c r="Q23" s="228"/>
      <c r="R23" s="298"/>
      <c r="S23" s="152"/>
      <c r="T23" s="152"/>
      <c r="U23" s="153"/>
      <c r="V23" s="153">
        <f t="shared" si="2"/>
        <v>0</v>
      </c>
      <c r="W23" s="153"/>
      <c r="X23" s="153"/>
      <c r="Y23" s="153"/>
      <c r="Z23" s="153"/>
      <c r="AA23" s="153"/>
      <c r="AB23" s="153"/>
      <c r="AC23" s="153"/>
      <c r="AD23" s="153"/>
      <c r="AE23" s="154"/>
      <c r="AF23" s="154"/>
      <c r="AG23" s="154"/>
      <c r="AH23" s="155"/>
      <c r="AJ23" s="293"/>
      <c r="AK23" s="19"/>
      <c r="AL23" s="107"/>
      <c r="AM23" s="19"/>
    </row>
    <row r="24" spans="1:39" x14ac:dyDescent="0.25">
      <c r="A24" s="71"/>
      <c r="B24" s="271" t="s">
        <v>170</v>
      </c>
      <c r="C24" s="294"/>
      <c r="D24" s="295"/>
      <c r="E24" s="295"/>
      <c r="F24" s="295"/>
      <c r="G24" s="295"/>
      <c r="H24" s="295"/>
      <c r="I24" s="295"/>
      <c r="J24" s="295"/>
      <c r="K24" s="295"/>
      <c r="L24" s="1"/>
      <c r="M24" s="1"/>
      <c r="N24" s="1"/>
      <c r="O24" s="296"/>
      <c r="P24" s="297"/>
      <c r="Q24" s="228"/>
      <c r="R24" s="298"/>
      <c r="S24" s="152"/>
      <c r="T24" s="152"/>
      <c r="U24" s="153"/>
      <c r="V24" s="153">
        <f t="shared" si="2"/>
        <v>0</v>
      </c>
      <c r="W24" s="153"/>
      <c r="X24" s="153"/>
      <c r="Y24" s="153"/>
      <c r="Z24" s="153"/>
      <c r="AA24" s="153"/>
      <c r="AB24" s="153"/>
      <c r="AC24" s="153"/>
      <c r="AD24" s="153"/>
      <c r="AE24" s="154"/>
      <c r="AF24" s="154"/>
      <c r="AG24" s="154"/>
      <c r="AH24" s="155"/>
      <c r="AJ24" s="293"/>
      <c r="AK24" s="19"/>
      <c r="AL24" s="107"/>
      <c r="AM24" s="19"/>
    </row>
    <row r="25" spans="1:39" x14ac:dyDescent="0.25">
      <c r="A25" s="71"/>
      <c r="B25" s="271">
        <v>5</v>
      </c>
      <c r="C25" s="294"/>
      <c r="D25" s="295"/>
      <c r="E25" s="295"/>
      <c r="F25" s="295"/>
      <c r="G25" s="295"/>
      <c r="H25" s="295"/>
      <c r="I25" s="295"/>
      <c r="J25" s="295"/>
      <c r="K25" s="295"/>
      <c r="L25" s="1"/>
      <c r="M25" s="1"/>
      <c r="N25" s="1"/>
      <c r="O25" s="296"/>
      <c r="P25" s="297"/>
      <c r="Q25" s="228"/>
      <c r="R25" s="298"/>
      <c r="S25" s="152"/>
      <c r="T25" s="152"/>
      <c r="U25" s="153"/>
      <c r="V25" s="153">
        <f t="shared" si="2"/>
        <v>0</v>
      </c>
      <c r="W25" s="153"/>
      <c r="X25" s="153"/>
      <c r="Y25" s="153"/>
      <c r="Z25" s="153"/>
      <c r="AA25" s="153"/>
      <c r="AB25" s="153"/>
      <c r="AC25" s="153"/>
      <c r="AD25" s="153"/>
      <c r="AE25" s="154"/>
      <c r="AF25" s="154"/>
      <c r="AG25" s="154"/>
      <c r="AH25" s="155"/>
      <c r="AJ25" s="293"/>
      <c r="AK25" s="19"/>
      <c r="AL25" s="107"/>
      <c r="AM25" s="19"/>
    </row>
    <row r="26" spans="1:39" x14ac:dyDescent="0.25">
      <c r="A26" s="71"/>
      <c r="B26" s="271">
        <v>6</v>
      </c>
      <c r="C26" s="294"/>
      <c r="D26" s="295"/>
      <c r="E26" s="295"/>
      <c r="F26" s="295"/>
      <c r="G26" s="295"/>
      <c r="H26" s="295"/>
      <c r="I26" s="295"/>
      <c r="J26" s="295"/>
      <c r="K26" s="295"/>
      <c r="L26" s="1"/>
      <c r="M26" s="1"/>
      <c r="N26" s="1"/>
      <c r="O26" s="296"/>
      <c r="P26" s="297"/>
      <c r="Q26" s="228"/>
      <c r="R26" s="298"/>
      <c r="S26" s="152"/>
      <c r="T26" s="152"/>
      <c r="U26" s="153"/>
      <c r="V26" s="153">
        <f t="shared" si="2"/>
        <v>0</v>
      </c>
      <c r="W26" s="153"/>
      <c r="X26" s="153"/>
      <c r="Y26" s="153"/>
      <c r="Z26" s="153"/>
      <c r="AA26" s="153"/>
      <c r="AB26" s="153"/>
      <c r="AC26" s="153"/>
      <c r="AD26" s="153"/>
      <c r="AE26" s="154"/>
      <c r="AF26" s="154"/>
      <c r="AG26" s="154"/>
      <c r="AH26" s="155"/>
      <c r="AJ26" s="293"/>
      <c r="AK26" s="19"/>
      <c r="AL26" s="107"/>
      <c r="AM26" s="19"/>
    </row>
    <row r="27" spans="1:39" x14ac:dyDescent="0.25">
      <c r="A27" s="71"/>
      <c r="B27" s="271" t="s">
        <v>171</v>
      </c>
      <c r="C27" s="1"/>
      <c r="D27" s="1"/>
      <c r="E27" s="1"/>
      <c r="F27" s="1"/>
      <c r="G27" s="1"/>
      <c r="H27" s="1"/>
      <c r="I27" s="1"/>
      <c r="J27" s="1"/>
      <c r="K27" s="1"/>
      <c r="L27" s="1"/>
      <c r="M27" s="1"/>
      <c r="N27" s="1"/>
      <c r="O27" s="1"/>
      <c r="P27" s="1"/>
      <c r="Q27" s="1"/>
      <c r="R27" s="299"/>
      <c r="S27" s="243"/>
      <c r="T27" s="152"/>
      <c r="U27" s="153"/>
      <c r="V27" s="153"/>
      <c r="W27" s="153"/>
      <c r="X27" s="153"/>
      <c r="Y27" s="153"/>
      <c r="Z27" s="153"/>
      <c r="AA27" s="153"/>
      <c r="AB27" s="153"/>
      <c r="AC27" s="153"/>
      <c r="AD27" s="153"/>
      <c r="AE27" s="154"/>
      <c r="AF27" s="154"/>
      <c r="AG27" s="154"/>
      <c r="AH27" s="155"/>
      <c r="AJ27" s="107">
        <f t="shared" ref="AJ27:AJ36" si="3">+R27</f>
        <v>0</v>
      </c>
      <c r="AK27" s="19">
        <f t="shared" ref="AK27:AK28" si="4">+AJ27*S27</f>
        <v>0</v>
      </c>
      <c r="AL27" s="107"/>
      <c r="AM27" s="19"/>
    </row>
    <row r="28" spans="1:39" x14ac:dyDescent="0.25">
      <c r="A28" s="71"/>
      <c r="B28" s="271"/>
      <c r="C28" s="1"/>
      <c r="D28" s="1"/>
      <c r="E28" s="1"/>
      <c r="F28" s="1"/>
      <c r="G28" s="1"/>
      <c r="H28" s="1"/>
      <c r="I28" s="1"/>
      <c r="J28" s="1"/>
      <c r="K28" s="1"/>
      <c r="L28" s="1"/>
      <c r="M28" s="1"/>
      <c r="N28" s="1"/>
      <c r="O28" s="1"/>
      <c r="P28" s="1"/>
      <c r="Q28" s="4"/>
      <c r="R28" s="126"/>
      <c r="S28" s="152"/>
      <c r="T28" s="152"/>
      <c r="U28" s="153"/>
      <c r="V28" s="153"/>
      <c r="W28" s="153"/>
      <c r="X28" s="153"/>
      <c r="Y28" s="153"/>
      <c r="Z28" s="153"/>
      <c r="AA28" s="153"/>
      <c r="AB28" s="153"/>
      <c r="AC28" s="153"/>
      <c r="AD28" s="153"/>
      <c r="AE28" s="154"/>
      <c r="AF28" s="154"/>
      <c r="AG28" s="154"/>
      <c r="AH28" s="155"/>
      <c r="AJ28" s="107">
        <f t="shared" si="3"/>
        <v>0</v>
      </c>
      <c r="AK28" s="19">
        <f t="shared" si="4"/>
        <v>0</v>
      </c>
      <c r="AL28" s="107"/>
      <c r="AM28" s="19"/>
    </row>
    <row r="29" spans="1:39" x14ac:dyDescent="0.25">
      <c r="A29" s="71"/>
      <c r="B29" s="271"/>
      <c r="C29" s="1"/>
      <c r="D29" s="1"/>
      <c r="E29" s="1"/>
      <c r="F29" s="1"/>
      <c r="G29" s="1"/>
      <c r="H29" s="1"/>
      <c r="I29" s="1"/>
      <c r="J29" s="1"/>
      <c r="K29" s="1"/>
      <c r="L29" s="1"/>
      <c r="M29" s="1"/>
      <c r="N29" s="1"/>
      <c r="O29" s="1"/>
      <c r="P29" s="1"/>
      <c r="Q29" s="4"/>
      <c r="R29" s="126"/>
      <c r="S29" s="152"/>
      <c r="T29" s="152"/>
      <c r="U29" s="153">
        <f t="shared" ref="U29:U30" si="5">S29*GRANTELIG</f>
        <v>0</v>
      </c>
      <c r="V29" s="153"/>
      <c r="W29" s="153"/>
      <c r="X29" s="153"/>
      <c r="Y29" s="153"/>
      <c r="Z29" s="153"/>
      <c r="AA29" s="153"/>
      <c r="AB29" s="153"/>
      <c r="AC29" s="153"/>
      <c r="AD29" s="153"/>
      <c r="AE29" s="154"/>
      <c r="AF29" s="154"/>
      <c r="AG29" s="154"/>
      <c r="AH29" s="155"/>
      <c r="AJ29" s="107">
        <f t="shared" si="3"/>
        <v>0</v>
      </c>
      <c r="AK29" s="19">
        <f t="shared" ref="AK29:AK43" si="6">+AJ29*S29</f>
        <v>0</v>
      </c>
      <c r="AL29" s="107">
        <f t="shared" ref="AL29:AL43" si="7">+U29</f>
        <v>0</v>
      </c>
      <c r="AM29" s="19">
        <f t="shared" ref="AM29:AM43" si="8">+AL29*V29</f>
        <v>0</v>
      </c>
    </row>
    <row r="30" spans="1:39" x14ac:dyDescent="0.25">
      <c r="A30" s="71"/>
      <c r="B30" s="271"/>
      <c r="C30" s="1"/>
      <c r="D30" s="1"/>
      <c r="E30" s="1"/>
      <c r="F30" s="1"/>
      <c r="G30" s="1"/>
      <c r="H30" s="1"/>
      <c r="I30" s="1"/>
      <c r="J30" s="1"/>
      <c r="K30" s="1"/>
      <c r="L30" s="1"/>
      <c r="M30" s="1"/>
      <c r="N30" s="1"/>
      <c r="O30" s="1"/>
      <c r="P30" s="1"/>
      <c r="Q30" s="4"/>
      <c r="R30" s="126"/>
      <c r="S30" s="152"/>
      <c r="T30" s="152"/>
      <c r="U30" s="153">
        <f t="shared" si="5"/>
        <v>0</v>
      </c>
      <c r="V30" s="153"/>
      <c r="W30" s="153"/>
      <c r="X30" s="153"/>
      <c r="Y30" s="153"/>
      <c r="Z30" s="153"/>
      <c r="AA30" s="153"/>
      <c r="AB30" s="153"/>
      <c r="AC30" s="153"/>
      <c r="AD30" s="153"/>
      <c r="AE30" s="154"/>
      <c r="AF30" s="154"/>
      <c r="AG30" s="154"/>
      <c r="AH30" s="155"/>
      <c r="AJ30" s="107">
        <f t="shared" si="3"/>
        <v>0</v>
      </c>
      <c r="AK30" s="19">
        <f t="shared" si="6"/>
        <v>0</v>
      </c>
      <c r="AL30" s="107">
        <f t="shared" si="7"/>
        <v>0</v>
      </c>
      <c r="AM30" s="19">
        <f t="shared" si="8"/>
        <v>0</v>
      </c>
    </row>
    <row r="31" spans="1:39" x14ac:dyDescent="0.25">
      <c r="C31" s="76" t="s">
        <v>25</v>
      </c>
      <c r="D31" s="1">
        <v>0</v>
      </c>
      <c r="E31" s="1"/>
      <c r="F31" s="1"/>
      <c r="G31" s="1"/>
      <c r="H31" s="1"/>
      <c r="I31" s="1"/>
      <c r="J31" s="1"/>
      <c r="K31" s="1"/>
      <c r="L31" s="1"/>
      <c r="M31" s="1"/>
      <c r="N31" s="1"/>
      <c r="O31" s="1"/>
      <c r="P31" s="4"/>
      <c r="Q31" s="4"/>
      <c r="R31" s="126"/>
      <c r="S31" s="152"/>
      <c r="T31" s="152"/>
      <c r="U31" s="153">
        <f t="shared" si="1"/>
        <v>0</v>
      </c>
      <c r="V31" s="153"/>
      <c r="W31" s="153"/>
      <c r="X31" s="153"/>
      <c r="Y31" s="153"/>
      <c r="Z31" s="153"/>
      <c r="AA31" s="153"/>
      <c r="AB31" s="153"/>
      <c r="AC31" s="153"/>
      <c r="AD31" s="153"/>
      <c r="AE31" s="154"/>
      <c r="AF31" s="154"/>
      <c r="AG31" s="154"/>
      <c r="AH31" s="155"/>
      <c r="AJ31" s="107">
        <f t="shared" si="3"/>
        <v>0</v>
      </c>
      <c r="AK31" s="19">
        <f t="shared" si="6"/>
        <v>0</v>
      </c>
      <c r="AL31" s="107">
        <f t="shared" si="7"/>
        <v>0</v>
      </c>
      <c r="AM31" s="19">
        <f t="shared" si="8"/>
        <v>0</v>
      </c>
    </row>
    <row r="32" spans="1:39" x14ac:dyDescent="0.25">
      <c r="A32" s="71"/>
      <c r="B32" s="271"/>
      <c r="C32" s="1"/>
      <c r="D32" s="1">
        <v>0</v>
      </c>
      <c r="E32" s="1"/>
      <c r="F32" s="1"/>
      <c r="G32" s="1"/>
      <c r="H32" s="1"/>
      <c r="I32" s="1"/>
      <c r="J32" s="1"/>
      <c r="K32" s="1"/>
      <c r="L32" s="1"/>
      <c r="M32" s="1"/>
      <c r="N32" s="1"/>
      <c r="O32" s="1"/>
      <c r="P32" s="4"/>
      <c r="Q32" s="4"/>
      <c r="R32" s="126"/>
      <c r="S32" s="152"/>
      <c r="T32" s="152"/>
      <c r="U32" s="153">
        <f t="shared" si="1"/>
        <v>0</v>
      </c>
      <c r="V32" s="153"/>
      <c r="W32" s="153"/>
      <c r="X32" s="153"/>
      <c r="Y32" s="153"/>
      <c r="Z32" s="153"/>
      <c r="AA32" s="153"/>
      <c r="AB32" s="153"/>
      <c r="AC32" s="153"/>
      <c r="AD32" s="153"/>
      <c r="AE32" s="154"/>
      <c r="AF32" s="154"/>
      <c r="AG32" s="154"/>
      <c r="AH32" s="155"/>
      <c r="AJ32" s="107">
        <f t="shared" si="3"/>
        <v>0</v>
      </c>
      <c r="AK32" s="19">
        <f t="shared" si="6"/>
        <v>0</v>
      </c>
      <c r="AL32" s="107">
        <f t="shared" si="7"/>
        <v>0</v>
      </c>
      <c r="AM32" s="19">
        <f t="shared" si="8"/>
        <v>0</v>
      </c>
    </row>
    <row r="33" spans="1:51" ht="16.5" thickBot="1" x14ac:dyDescent="0.3">
      <c r="A33" s="13"/>
      <c r="B33" s="274"/>
      <c r="C33" s="98" t="s">
        <v>87</v>
      </c>
      <c r="D33" s="99">
        <v>30</v>
      </c>
      <c r="E33" s="99"/>
      <c r="F33" s="99"/>
      <c r="G33" s="99"/>
      <c r="H33" s="99"/>
      <c r="I33" s="99"/>
      <c r="J33" s="99"/>
      <c r="K33" s="99"/>
      <c r="L33" s="99"/>
      <c r="M33" s="99"/>
      <c r="N33" s="99"/>
      <c r="O33" s="100" t="s">
        <v>43</v>
      </c>
      <c r="P33" s="223"/>
      <c r="Q33" s="224">
        <f>+SUM(Q9:Q32)*D33/100</f>
        <v>750000</v>
      </c>
      <c r="R33" s="127"/>
      <c r="S33" s="220" t="e">
        <f ca="1">+Q33*CWSPLIT</f>
        <v>#DIV/0!</v>
      </c>
      <c r="T33" s="220" t="e">
        <f ca="1">Q33*T7</f>
        <v>#DIV/0!</v>
      </c>
      <c r="U33" s="221" t="e">
        <f t="shared" ca="1" si="1"/>
        <v>#DIV/0!</v>
      </c>
      <c r="V33" s="222" t="e">
        <f ca="1">Q33*DWSPLIT</f>
        <v>#DIV/0!</v>
      </c>
      <c r="W33" s="222" t="e">
        <f ca="1">Q33*W7</f>
        <v>#DIV/0!</v>
      </c>
      <c r="X33" s="222"/>
      <c r="Y33" s="222"/>
      <c r="Z33" s="222"/>
      <c r="AA33" s="222" t="e">
        <f ca="1">Q33*ARPASPLIT</f>
        <v>#DIV/0!</v>
      </c>
      <c r="AB33" s="222" t="e">
        <f ca="1">Q33*AB7</f>
        <v>#DIV/0!</v>
      </c>
      <c r="AC33" s="222" t="e">
        <f ca="1">INELIGSPLIT*Q33</f>
        <v>#DIV/0!</v>
      </c>
      <c r="AD33" s="156"/>
      <c r="AE33" s="157"/>
      <c r="AF33" s="157"/>
      <c r="AG33" s="157"/>
      <c r="AH33" s="158"/>
      <c r="AJ33" s="107">
        <f t="shared" si="3"/>
        <v>0</v>
      </c>
      <c r="AK33" s="19" t="e">
        <f t="shared" ca="1" si="6"/>
        <v>#DIV/0!</v>
      </c>
      <c r="AL33" s="107" t="e">
        <f t="shared" ca="1" si="7"/>
        <v>#DIV/0!</v>
      </c>
      <c r="AM33" s="19" t="e">
        <f t="shared" ca="1" si="8"/>
        <v>#DIV/0!</v>
      </c>
    </row>
    <row r="34" spans="1:51" x14ac:dyDescent="0.25">
      <c r="A34" s="181" t="s">
        <v>30</v>
      </c>
      <c r="B34" s="255"/>
      <c r="C34" s="101"/>
      <c r="D34" s="101"/>
      <c r="E34" s="101"/>
      <c r="F34" s="101"/>
      <c r="G34" s="101"/>
      <c r="H34" s="101"/>
      <c r="I34" s="101"/>
      <c r="J34" s="101"/>
      <c r="K34" s="101"/>
      <c r="L34" s="101"/>
      <c r="M34" s="101"/>
      <c r="N34" s="101"/>
      <c r="O34" s="101"/>
      <c r="P34" s="101"/>
      <c r="Q34" s="102"/>
      <c r="R34" s="128"/>
      <c r="S34" s="159"/>
      <c r="T34" s="159"/>
      <c r="U34" s="160">
        <f t="shared" si="1"/>
        <v>0</v>
      </c>
      <c r="V34" s="160"/>
      <c r="W34" s="160"/>
      <c r="X34" s="160"/>
      <c r="Y34" s="160"/>
      <c r="Z34" s="160"/>
      <c r="AA34" s="160"/>
      <c r="AB34" s="160"/>
      <c r="AC34" s="160"/>
      <c r="AD34" s="160"/>
      <c r="AE34" s="161"/>
      <c r="AF34" s="161"/>
      <c r="AG34" s="161"/>
      <c r="AH34" s="162"/>
      <c r="AJ34" s="107">
        <f t="shared" si="3"/>
        <v>0</v>
      </c>
      <c r="AK34" s="19">
        <f t="shared" si="6"/>
        <v>0</v>
      </c>
      <c r="AL34" s="107">
        <f t="shared" si="7"/>
        <v>0</v>
      </c>
      <c r="AM34" s="19">
        <f t="shared" si="8"/>
        <v>0</v>
      </c>
    </row>
    <row r="35" spans="1:51" x14ac:dyDescent="0.25">
      <c r="A35" s="13" t="s">
        <v>31</v>
      </c>
      <c r="B35" s="274"/>
      <c r="C35" s="95" t="s">
        <v>37</v>
      </c>
      <c r="D35" s="96"/>
      <c r="E35" s="96"/>
      <c r="F35" s="96"/>
      <c r="G35" s="96"/>
      <c r="H35" s="96"/>
      <c r="I35" s="96"/>
      <c r="J35" s="96"/>
      <c r="K35" s="96"/>
      <c r="L35" s="96"/>
      <c r="M35" s="96"/>
      <c r="N35" s="96"/>
      <c r="O35" s="96"/>
      <c r="P35" s="96"/>
      <c r="Q35" s="97"/>
      <c r="R35" s="129"/>
      <c r="S35" s="163"/>
      <c r="T35" s="163"/>
      <c r="U35" s="164">
        <f t="shared" si="1"/>
        <v>0</v>
      </c>
      <c r="V35" s="164"/>
      <c r="W35" s="164"/>
      <c r="X35" s="164"/>
      <c r="Y35" s="164"/>
      <c r="Z35" s="164"/>
      <c r="AA35" s="164"/>
      <c r="AB35" s="164"/>
      <c r="AC35" s="164"/>
      <c r="AD35" s="164"/>
      <c r="AE35" s="165"/>
      <c r="AF35" s="165"/>
      <c r="AG35" s="165"/>
      <c r="AH35" s="166"/>
      <c r="AJ35" s="107">
        <f t="shared" si="3"/>
        <v>0</v>
      </c>
      <c r="AK35" s="19">
        <f t="shared" si="6"/>
        <v>0</v>
      </c>
      <c r="AL35" s="107">
        <f t="shared" si="7"/>
        <v>0</v>
      </c>
      <c r="AM35" s="19">
        <f t="shared" si="8"/>
        <v>0</v>
      </c>
    </row>
    <row r="36" spans="1:51" x14ac:dyDescent="0.25">
      <c r="A36" s="13" t="s">
        <v>88</v>
      </c>
      <c r="B36" s="274"/>
      <c r="C36" s="3"/>
      <c r="D36" s="3"/>
      <c r="E36" s="3"/>
      <c r="F36" s="3"/>
      <c r="G36" s="3"/>
      <c r="H36" s="3"/>
      <c r="I36" s="3"/>
      <c r="J36" s="3"/>
      <c r="K36" s="3"/>
      <c r="L36" s="3"/>
      <c r="M36" s="3"/>
      <c r="N36" s="3"/>
      <c r="O36" s="3"/>
      <c r="P36" s="3"/>
      <c r="Q36" s="4"/>
      <c r="R36" s="126"/>
      <c r="S36" s="152"/>
      <c r="T36" s="152"/>
      <c r="U36" s="153">
        <f t="shared" si="1"/>
        <v>0</v>
      </c>
      <c r="V36" s="153"/>
      <c r="W36" s="153"/>
      <c r="X36" s="153"/>
      <c r="Y36" s="153"/>
      <c r="Z36" s="153"/>
      <c r="AA36" s="153"/>
      <c r="AB36" s="153"/>
      <c r="AC36" s="153"/>
      <c r="AD36" s="153"/>
      <c r="AE36" s="154"/>
      <c r="AF36" s="154"/>
      <c r="AG36" s="154"/>
      <c r="AH36" s="155"/>
      <c r="AJ36" s="107">
        <f t="shared" si="3"/>
        <v>0</v>
      </c>
      <c r="AK36" s="19">
        <f t="shared" si="6"/>
        <v>0</v>
      </c>
      <c r="AL36" s="107">
        <f t="shared" si="7"/>
        <v>0</v>
      </c>
      <c r="AM36" s="19">
        <f t="shared" si="8"/>
        <v>0</v>
      </c>
    </row>
    <row r="37" spans="1:51" x14ac:dyDescent="0.25">
      <c r="A37" s="13" t="s">
        <v>89</v>
      </c>
      <c r="B37" s="274"/>
      <c r="C37" s="3"/>
      <c r="D37" s="3"/>
      <c r="E37" s="3"/>
      <c r="F37" s="3"/>
      <c r="G37" s="3"/>
      <c r="H37" s="3"/>
      <c r="I37" s="3"/>
      <c r="J37" s="3"/>
      <c r="K37" s="3"/>
      <c r="L37" s="3"/>
      <c r="M37" s="3"/>
      <c r="N37" s="3"/>
      <c r="O37" s="3"/>
      <c r="P37" s="3"/>
      <c r="Q37" s="4"/>
      <c r="R37" s="126"/>
      <c r="S37" s="152"/>
      <c r="T37" s="152"/>
      <c r="U37" s="153">
        <f t="shared" si="1"/>
        <v>0</v>
      </c>
      <c r="V37" s="153"/>
      <c r="W37" s="153"/>
      <c r="X37" s="153"/>
      <c r="Y37" s="153"/>
      <c r="Z37" s="153"/>
      <c r="AA37" s="153"/>
      <c r="AB37" s="153"/>
      <c r="AC37" s="153"/>
      <c r="AD37" s="153"/>
      <c r="AE37" s="154"/>
      <c r="AF37" s="154"/>
      <c r="AG37" s="154"/>
      <c r="AH37" s="155"/>
      <c r="AJ37" s="107">
        <f t="shared" ref="AJ37:AJ43" si="9">+R37</f>
        <v>0</v>
      </c>
      <c r="AK37" s="19">
        <f t="shared" si="6"/>
        <v>0</v>
      </c>
      <c r="AL37" s="107">
        <f t="shared" si="7"/>
        <v>0</v>
      </c>
      <c r="AM37" s="19">
        <f t="shared" si="8"/>
        <v>0</v>
      </c>
    </row>
    <row r="38" spans="1:51" x14ac:dyDescent="0.25">
      <c r="A38" s="13" t="s">
        <v>90</v>
      </c>
      <c r="B38" s="274"/>
      <c r="C38" s="3"/>
      <c r="D38" s="3"/>
      <c r="E38" s="3"/>
      <c r="F38" s="3"/>
      <c r="G38" s="3"/>
      <c r="H38" s="3"/>
      <c r="I38" s="3"/>
      <c r="J38" s="3"/>
      <c r="K38" s="3"/>
      <c r="L38" s="3"/>
      <c r="M38" s="3"/>
      <c r="N38" s="3"/>
      <c r="O38" s="3"/>
      <c r="P38" s="3"/>
      <c r="Q38" s="4"/>
      <c r="R38" s="126"/>
      <c r="S38" s="152"/>
      <c r="T38" s="152"/>
      <c r="U38" s="153">
        <f t="shared" si="1"/>
        <v>0</v>
      </c>
      <c r="V38" s="153"/>
      <c r="W38" s="153"/>
      <c r="X38" s="153"/>
      <c r="Y38" s="153"/>
      <c r="Z38" s="153"/>
      <c r="AA38" s="153"/>
      <c r="AB38" s="153"/>
      <c r="AC38" s="153"/>
      <c r="AD38" s="153"/>
      <c r="AE38" s="154"/>
      <c r="AF38" s="154"/>
      <c r="AG38" s="154"/>
      <c r="AH38" s="155"/>
      <c r="AJ38" s="107">
        <f t="shared" si="9"/>
        <v>0</v>
      </c>
      <c r="AK38" s="19">
        <f t="shared" si="6"/>
        <v>0</v>
      </c>
      <c r="AL38" s="107">
        <f t="shared" si="7"/>
        <v>0</v>
      </c>
      <c r="AM38" s="19">
        <f t="shared" si="8"/>
        <v>0</v>
      </c>
    </row>
    <row r="39" spans="1:51" x14ac:dyDescent="0.25">
      <c r="A39" s="13" t="s">
        <v>91</v>
      </c>
      <c r="B39" s="274"/>
      <c r="C39" s="3"/>
      <c r="D39" s="3"/>
      <c r="E39" s="3"/>
      <c r="F39" s="3"/>
      <c r="G39" s="3"/>
      <c r="H39" s="3"/>
      <c r="I39" s="3"/>
      <c r="J39" s="3"/>
      <c r="K39" s="3"/>
      <c r="L39" s="3"/>
      <c r="M39" s="3"/>
      <c r="N39" s="3"/>
      <c r="O39" s="3"/>
      <c r="P39" s="3"/>
      <c r="Q39" s="4"/>
      <c r="R39" s="126"/>
      <c r="S39" s="152"/>
      <c r="T39" s="152"/>
      <c r="U39" s="153">
        <f t="shared" si="1"/>
        <v>0</v>
      </c>
      <c r="V39" s="153"/>
      <c r="W39" s="153"/>
      <c r="X39" s="153"/>
      <c r="Y39" s="153"/>
      <c r="Z39" s="153"/>
      <c r="AA39" s="153"/>
      <c r="AB39" s="153"/>
      <c r="AC39" s="153"/>
      <c r="AD39" s="153"/>
      <c r="AE39" s="154"/>
      <c r="AF39" s="154"/>
      <c r="AG39" s="154"/>
      <c r="AH39" s="155"/>
      <c r="AJ39" s="107">
        <f t="shared" si="9"/>
        <v>0</v>
      </c>
      <c r="AK39" s="19">
        <f t="shared" si="6"/>
        <v>0</v>
      </c>
      <c r="AL39" s="107">
        <f t="shared" si="7"/>
        <v>0</v>
      </c>
      <c r="AM39" s="19">
        <f t="shared" si="8"/>
        <v>0</v>
      </c>
    </row>
    <row r="40" spans="1:51" x14ac:dyDescent="0.25">
      <c r="A40" s="13" t="s">
        <v>92</v>
      </c>
      <c r="B40" s="274"/>
      <c r="C40" s="3"/>
      <c r="D40" s="3"/>
      <c r="E40" s="3"/>
      <c r="F40" s="3"/>
      <c r="G40" s="3"/>
      <c r="H40" s="3"/>
      <c r="I40" s="3"/>
      <c r="J40" s="3"/>
      <c r="K40" s="3"/>
      <c r="L40" s="3"/>
      <c r="M40" s="3"/>
      <c r="N40" s="3"/>
      <c r="O40" s="3"/>
      <c r="P40" s="3"/>
      <c r="Q40" s="4"/>
      <c r="R40" s="126"/>
      <c r="S40" s="152"/>
      <c r="T40" s="152"/>
      <c r="U40" s="153">
        <f t="shared" si="1"/>
        <v>0</v>
      </c>
      <c r="V40" s="153"/>
      <c r="W40" s="153"/>
      <c r="X40" s="153"/>
      <c r="Y40" s="153"/>
      <c r="Z40" s="153"/>
      <c r="AA40" s="153"/>
      <c r="AB40" s="153"/>
      <c r="AC40" s="153"/>
      <c r="AD40" s="153"/>
      <c r="AE40" s="154"/>
      <c r="AF40" s="154"/>
      <c r="AG40" s="154"/>
      <c r="AH40" s="155"/>
      <c r="AJ40" s="107">
        <f t="shared" si="9"/>
        <v>0</v>
      </c>
      <c r="AK40" s="19">
        <f t="shared" si="6"/>
        <v>0</v>
      </c>
      <c r="AL40" s="107">
        <f t="shared" si="7"/>
        <v>0</v>
      </c>
      <c r="AM40" s="19">
        <f t="shared" si="8"/>
        <v>0</v>
      </c>
    </row>
    <row r="41" spans="1:51" ht="15" customHeight="1" x14ac:dyDescent="0.25">
      <c r="A41" s="12" t="s">
        <v>9</v>
      </c>
      <c r="B41" s="273"/>
      <c r="C41" s="3"/>
      <c r="D41" s="3"/>
      <c r="E41" s="3"/>
      <c r="F41" s="3"/>
      <c r="G41" s="3"/>
      <c r="H41" s="3"/>
      <c r="I41" s="3"/>
      <c r="J41" s="3"/>
      <c r="K41" s="3"/>
      <c r="L41" s="3"/>
      <c r="M41" s="3"/>
      <c r="N41" s="3"/>
      <c r="O41" s="3"/>
      <c r="P41" s="3"/>
      <c r="Q41" s="4"/>
      <c r="R41" s="126"/>
      <c r="S41" s="152"/>
      <c r="T41" s="152"/>
      <c r="U41" s="153">
        <f t="shared" si="1"/>
        <v>0</v>
      </c>
      <c r="V41" s="153"/>
      <c r="W41" s="153"/>
      <c r="X41" s="153"/>
      <c r="Y41" s="153"/>
      <c r="Z41" s="153"/>
      <c r="AA41" s="153"/>
      <c r="AB41" s="153"/>
      <c r="AC41" s="153"/>
      <c r="AD41" s="153"/>
      <c r="AE41" s="154"/>
      <c r="AF41" s="154"/>
      <c r="AG41" s="154"/>
      <c r="AH41" s="155"/>
      <c r="AJ41" s="107">
        <f t="shared" si="9"/>
        <v>0</v>
      </c>
      <c r="AK41" s="19">
        <f t="shared" si="6"/>
        <v>0</v>
      </c>
      <c r="AL41" s="107">
        <f t="shared" si="7"/>
        <v>0</v>
      </c>
      <c r="AM41" s="19">
        <f t="shared" si="8"/>
        <v>0</v>
      </c>
    </row>
    <row r="42" spans="1:51" ht="15" customHeight="1" x14ac:dyDescent="0.25">
      <c r="A42" s="13"/>
      <c r="B42" s="274"/>
      <c r="C42" s="3"/>
      <c r="D42" s="3"/>
      <c r="E42" s="3"/>
      <c r="F42" s="3"/>
      <c r="G42" s="3"/>
      <c r="H42" s="3"/>
      <c r="I42" s="3"/>
      <c r="J42" s="3"/>
      <c r="K42" s="3"/>
      <c r="L42" s="3"/>
      <c r="M42" s="3"/>
      <c r="N42" s="3"/>
      <c r="O42" s="3"/>
      <c r="P42" s="3"/>
      <c r="Q42" s="4"/>
      <c r="R42" s="126"/>
      <c r="S42" s="152"/>
      <c r="T42" s="152"/>
      <c r="U42" s="153">
        <f t="shared" si="1"/>
        <v>0</v>
      </c>
      <c r="V42" s="153"/>
      <c r="W42" s="153"/>
      <c r="X42" s="153"/>
      <c r="Y42" s="153"/>
      <c r="Z42" s="153"/>
      <c r="AA42" s="153"/>
      <c r="AB42" s="153"/>
      <c r="AC42" s="153"/>
      <c r="AD42" s="153"/>
      <c r="AE42" s="154"/>
      <c r="AF42" s="154"/>
      <c r="AG42" s="154"/>
      <c r="AH42" s="155"/>
      <c r="AJ42" s="107">
        <f t="shared" si="9"/>
        <v>0</v>
      </c>
      <c r="AK42" s="19">
        <f t="shared" si="6"/>
        <v>0</v>
      </c>
      <c r="AL42" s="107">
        <f t="shared" si="7"/>
        <v>0</v>
      </c>
      <c r="AM42" s="19">
        <f t="shared" si="8"/>
        <v>0</v>
      </c>
    </row>
    <row r="43" spans="1:51" ht="15" customHeight="1" x14ac:dyDescent="0.25">
      <c r="A43" s="260"/>
      <c r="B43" s="275"/>
      <c r="C43" s="3"/>
      <c r="D43" s="3"/>
      <c r="E43" s="3"/>
      <c r="F43" s="3"/>
      <c r="G43" s="3"/>
      <c r="H43" s="3"/>
      <c r="I43" s="3"/>
      <c r="J43" s="3"/>
      <c r="K43" s="3"/>
      <c r="L43" s="3"/>
      <c r="M43" s="3"/>
      <c r="N43" s="3"/>
      <c r="O43" s="3"/>
      <c r="P43" s="3"/>
      <c r="Q43" s="228"/>
      <c r="R43" s="261"/>
      <c r="S43" s="262"/>
      <c r="T43" s="262"/>
      <c r="U43" s="262"/>
      <c r="V43" s="262"/>
      <c r="W43" s="262"/>
      <c r="X43" s="262"/>
      <c r="Y43" s="262"/>
      <c r="Z43" s="262"/>
      <c r="AA43" s="262"/>
      <c r="AB43" s="262"/>
      <c r="AC43" s="262"/>
      <c r="AD43" s="262"/>
      <c r="AE43" s="263"/>
      <c r="AF43" s="263"/>
      <c r="AG43" s="263"/>
      <c r="AH43" s="264"/>
      <c r="AJ43" s="107">
        <f t="shared" si="9"/>
        <v>0</v>
      </c>
      <c r="AK43" s="19">
        <f t="shared" si="6"/>
        <v>0</v>
      </c>
      <c r="AL43" s="107">
        <f t="shared" si="7"/>
        <v>0</v>
      </c>
      <c r="AM43" s="19">
        <f t="shared" si="8"/>
        <v>0</v>
      </c>
      <c r="AO43"/>
      <c r="AP43"/>
      <c r="AQ43"/>
      <c r="AR43"/>
      <c r="AS43"/>
      <c r="AT43"/>
      <c r="AU43"/>
      <c r="AV43"/>
      <c r="AW43"/>
      <c r="AX43"/>
      <c r="AY43"/>
    </row>
    <row r="44" spans="1:51" s="233" customFormat="1" ht="18.600000000000001" customHeight="1" thickBot="1" x14ac:dyDescent="0.35">
      <c r="A44" s="438" t="s">
        <v>1</v>
      </c>
      <c r="B44" s="439"/>
      <c r="C44" s="440"/>
      <c r="D44" s="229"/>
      <c r="E44" s="229"/>
      <c r="F44" s="229"/>
      <c r="G44" s="229"/>
      <c r="H44" s="229"/>
      <c r="I44" s="229"/>
      <c r="J44" s="229"/>
      <c r="K44" s="229"/>
      <c r="L44" s="229"/>
      <c r="M44" s="229"/>
      <c r="N44" s="229"/>
      <c r="O44" s="229"/>
      <c r="P44" s="229"/>
      <c r="Q44" s="230"/>
      <c r="R44" s="231"/>
      <c r="S44" s="236"/>
      <c r="T44" s="236"/>
      <c r="U44" s="230"/>
      <c r="V44" s="237"/>
      <c r="W44" s="237"/>
      <c r="X44" s="230"/>
      <c r="Y44" s="230"/>
      <c r="Z44" s="230"/>
      <c r="AA44" s="230"/>
      <c r="AB44" s="230"/>
      <c r="AC44" s="230"/>
      <c r="AD44" s="232"/>
      <c r="AE44" s="230"/>
      <c r="AF44" s="230"/>
      <c r="AG44" s="230"/>
      <c r="AH44" s="230"/>
      <c r="AI44" s="37"/>
      <c r="AJ44" s="331" t="e">
        <f ca="1">+SUM(AK9:AK43)/SUM(S9:S43)</f>
        <v>#DIV/0!</v>
      </c>
      <c r="AK44" s="235" t="s">
        <v>47</v>
      </c>
      <c r="AL44" s="234" t="e">
        <f ca="1">+SUM(AM9:AM43)/SUM(V9:V43)</f>
        <v>#DIV/0!</v>
      </c>
      <c r="AM44" s="235" t="s">
        <v>47</v>
      </c>
      <c r="AN44" s="37"/>
    </row>
    <row r="45" spans="1:51" x14ac:dyDescent="0.25">
      <c r="A45" s="7" t="s">
        <v>102</v>
      </c>
      <c r="B45" s="276"/>
      <c r="C45" s="7" t="s">
        <v>123</v>
      </c>
      <c r="D45" s="77"/>
      <c r="E45" s="77"/>
      <c r="F45" s="77"/>
      <c r="G45" s="77"/>
      <c r="H45" s="77"/>
      <c r="I45" s="77"/>
      <c r="J45" s="77"/>
      <c r="K45" s="77"/>
      <c r="L45" s="77"/>
      <c r="M45" s="77"/>
      <c r="N45" s="77"/>
      <c r="O45" s="77"/>
      <c r="P45" s="77"/>
      <c r="Q45" s="5"/>
      <c r="R45" s="130"/>
      <c r="S45" s="152">
        <f>Q45</f>
        <v>0</v>
      </c>
      <c r="T45" s="152"/>
      <c r="U45" s="153">
        <f t="shared" si="1"/>
        <v>0</v>
      </c>
      <c r="V45" s="153"/>
      <c r="W45" s="153"/>
      <c r="X45" s="153"/>
      <c r="Y45" s="153"/>
      <c r="Z45" s="153"/>
      <c r="AA45" s="153"/>
      <c r="AB45" s="153"/>
      <c r="AC45" s="153">
        <f t="shared" ref="AC45:AC93" si="10">Q45-S45-V45</f>
        <v>0</v>
      </c>
      <c r="AD45" s="153"/>
      <c r="AE45" s="154"/>
      <c r="AF45" s="154"/>
      <c r="AG45" s="154"/>
      <c r="AH45" s="155"/>
      <c r="AJ45" s="389" t="s">
        <v>48</v>
      </c>
      <c r="AK45" s="390"/>
    </row>
    <row r="46" spans="1:51" ht="15.75" thickBot="1" x14ac:dyDescent="0.3">
      <c r="A46" s="8"/>
      <c r="B46" s="277"/>
      <c r="C46" s="8"/>
      <c r="D46" s="8"/>
      <c r="E46" s="8"/>
      <c r="F46" s="8"/>
      <c r="G46" s="8"/>
      <c r="H46" s="8"/>
      <c r="I46" s="8"/>
      <c r="J46" s="8"/>
      <c r="K46" s="8"/>
      <c r="L46" s="8"/>
      <c r="M46" s="8"/>
      <c r="N46" s="8"/>
      <c r="O46" s="8"/>
      <c r="P46" s="8"/>
      <c r="Q46" s="9"/>
      <c r="R46" s="131"/>
      <c r="S46" s="167"/>
      <c r="T46" s="167"/>
      <c r="U46" s="168"/>
      <c r="V46" s="168"/>
      <c r="W46" s="168"/>
      <c r="X46" s="168"/>
      <c r="Y46" s="168"/>
      <c r="Z46" s="168"/>
      <c r="AA46" s="168"/>
      <c r="AB46" s="168"/>
      <c r="AC46" s="168">
        <f t="shared" si="10"/>
        <v>0</v>
      </c>
      <c r="AD46" s="168"/>
      <c r="AE46" s="169"/>
      <c r="AF46" s="169"/>
      <c r="AG46" s="169"/>
      <c r="AH46" s="170"/>
      <c r="AJ46" s="391"/>
      <c r="AK46" s="392"/>
    </row>
    <row r="47" spans="1:51" ht="15.75" x14ac:dyDescent="0.25">
      <c r="A47" s="186" t="s">
        <v>101</v>
      </c>
      <c r="B47" s="278"/>
      <c r="C47" s="451" t="s">
        <v>32</v>
      </c>
      <c r="D47" s="452"/>
      <c r="E47" s="452"/>
      <c r="F47" s="452"/>
      <c r="G47" s="452"/>
      <c r="H47" s="452"/>
      <c r="I47" s="452"/>
      <c r="J47" s="452"/>
      <c r="K47" s="452"/>
      <c r="L47" s="452"/>
      <c r="M47" s="452"/>
      <c r="N47" s="452"/>
      <c r="O47" s="452"/>
      <c r="P47" s="453"/>
      <c r="Q47" s="188"/>
      <c r="R47" s="189"/>
      <c r="S47" s="159"/>
      <c r="T47" s="159"/>
      <c r="U47" s="160"/>
      <c r="V47" s="160"/>
      <c r="W47" s="160"/>
      <c r="X47" s="160"/>
      <c r="Y47" s="160"/>
      <c r="Z47" s="160"/>
      <c r="AA47" s="160"/>
      <c r="AB47" s="160"/>
      <c r="AC47" s="160">
        <f t="shared" si="10"/>
        <v>0</v>
      </c>
      <c r="AD47" s="160"/>
      <c r="AE47" s="161"/>
      <c r="AF47" s="161"/>
      <c r="AG47" s="161"/>
      <c r="AH47" s="162"/>
      <c r="AJ47" s="23" t="s">
        <v>49</v>
      </c>
      <c r="AK47" s="24"/>
    </row>
    <row r="48" spans="1:51" x14ac:dyDescent="0.25">
      <c r="A48" s="33"/>
      <c r="B48" s="279"/>
      <c r="C48" s="194" t="s">
        <v>230</v>
      </c>
      <c r="D48" s="1" t="s">
        <v>324</v>
      </c>
      <c r="E48" s="1" t="s">
        <v>325</v>
      </c>
      <c r="F48" s="1" t="s">
        <v>326</v>
      </c>
      <c r="G48" s="1" t="s">
        <v>327</v>
      </c>
      <c r="H48" s="1" t="s">
        <v>328</v>
      </c>
      <c r="I48" s="1" t="s">
        <v>329</v>
      </c>
      <c r="J48" s="1" t="s">
        <v>330</v>
      </c>
      <c r="K48" s="1" t="s">
        <v>331</v>
      </c>
      <c r="L48" s="1" t="s">
        <v>332</v>
      </c>
      <c r="M48" s="1" t="s">
        <v>333</v>
      </c>
      <c r="N48" s="1" t="s">
        <v>334</v>
      </c>
      <c r="O48" s="194"/>
      <c r="P48" s="194"/>
      <c r="Q48" s="199"/>
      <c r="R48" s="133"/>
      <c r="S48" s="163"/>
      <c r="T48" s="163"/>
      <c r="U48" s="164"/>
      <c r="V48" s="164"/>
      <c r="W48" s="164"/>
      <c r="X48" s="164"/>
      <c r="Y48" s="164"/>
      <c r="Z48" s="164"/>
      <c r="AA48" s="164"/>
      <c r="AB48" s="164"/>
      <c r="AC48" s="164"/>
      <c r="AD48" s="164"/>
      <c r="AE48" s="165"/>
      <c r="AF48" s="165"/>
      <c r="AG48" s="165"/>
      <c r="AH48" s="166"/>
      <c r="AJ48" s="14" t="s">
        <v>53</v>
      </c>
      <c r="AK48" s="16"/>
    </row>
    <row r="49" spans="1:37" x14ac:dyDescent="0.25">
      <c r="A49" s="33"/>
      <c r="B49" s="279"/>
      <c r="C49" s="225" t="s">
        <v>226</v>
      </c>
      <c r="D49" s="197">
        <v>78508</v>
      </c>
      <c r="E49" s="197"/>
      <c r="F49" s="197"/>
      <c r="G49" s="197"/>
      <c r="H49" s="197"/>
      <c r="I49" s="197"/>
      <c r="J49" s="197"/>
      <c r="K49" s="197"/>
      <c r="L49" s="197"/>
      <c r="M49" s="197"/>
      <c r="N49" s="312"/>
      <c r="O49" s="194" t="s">
        <v>40</v>
      </c>
      <c r="P49" s="194"/>
      <c r="Q49" s="199">
        <f>SUM(D49:N49)</f>
        <v>78508</v>
      </c>
      <c r="R49" s="133"/>
      <c r="S49" s="163"/>
      <c r="T49" s="163"/>
      <c r="U49" s="164"/>
      <c r="V49" s="164"/>
      <c r="W49" s="164"/>
      <c r="X49" s="164"/>
      <c r="Y49" s="164"/>
      <c r="Z49" s="164"/>
      <c r="AA49" s="164"/>
      <c r="AB49" s="164"/>
      <c r="AC49" s="164"/>
      <c r="AD49" s="164"/>
      <c r="AE49" s="165"/>
      <c r="AF49" s="165"/>
      <c r="AG49" s="165"/>
      <c r="AH49" s="166"/>
      <c r="AJ49" s="14"/>
      <c r="AK49" s="16"/>
    </row>
    <row r="50" spans="1:37" x14ac:dyDescent="0.25">
      <c r="A50" s="33"/>
      <c r="B50" s="279"/>
      <c r="C50" s="225" t="s">
        <v>246</v>
      </c>
      <c r="D50" s="197"/>
      <c r="E50" s="197"/>
      <c r="F50" s="197"/>
      <c r="G50" s="197"/>
      <c r="H50" s="197"/>
      <c r="I50" s="197"/>
      <c r="J50" s="197"/>
      <c r="K50" s="197"/>
      <c r="L50" s="197"/>
      <c r="M50" s="197"/>
      <c r="N50" s="312"/>
      <c r="O50" s="194"/>
      <c r="P50" s="194"/>
      <c r="Q50" s="199">
        <f t="shared" ref="Q50:Q55" si="11">SUM(D50:N50)</f>
        <v>0</v>
      </c>
      <c r="R50" s="133"/>
      <c r="S50" s="163"/>
      <c r="T50" s="163"/>
      <c r="U50" s="164"/>
      <c r="V50" s="164"/>
      <c r="W50" s="164"/>
      <c r="X50" s="164"/>
      <c r="Y50" s="164"/>
      <c r="Z50" s="164"/>
      <c r="AA50" s="164"/>
      <c r="AB50" s="164"/>
      <c r="AC50" s="164"/>
      <c r="AD50" s="164"/>
      <c r="AE50" s="165"/>
      <c r="AF50" s="165"/>
      <c r="AG50" s="165"/>
      <c r="AH50" s="166"/>
      <c r="AJ50" s="14"/>
      <c r="AK50" s="16"/>
    </row>
    <row r="51" spans="1:37" x14ac:dyDescent="0.25">
      <c r="A51" s="33"/>
      <c r="B51" s="279"/>
      <c r="C51" s="225" t="s">
        <v>227</v>
      </c>
      <c r="D51" s="197"/>
      <c r="E51" s="197"/>
      <c r="F51" s="197"/>
      <c r="G51" s="197"/>
      <c r="H51" s="197"/>
      <c r="I51" s="197"/>
      <c r="J51" s="197"/>
      <c r="K51" s="197"/>
      <c r="L51" s="197"/>
      <c r="M51" s="197"/>
      <c r="N51" s="312"/>
      <c r="O51" s="194"/>
      <c r="P51" s="194"/>
      <c r="Q51" s="199">
        <f t="shared" si="11"/>
        <v>0</v>
      </c>
      <c r="R51" s="133"/>
      <c r="S51" s="163"/>
      <c r="T51" s="163"/>
      <c r="U51" s="164"/>
      <c r="V51" s="164"/>
      <c r="W51" s="164"/>
      <c r="X51" s="164"/>
      <c r="Y51" s="164"/>
      <c r="Z51" s="164"/>
      <c r="AA51" s="164"/>
      <c r="AB51" s="164"/>
      <c r="AC51" s="164"/>
      <c r="AD51" s="164"/>
      <c r="AE51" s="165"/>
      <c r="AF51" s="165"/>
      <c r="AG51" s="165"/>
      <c r="AH51" s="166"/>
      <c r="AJ51" s="14"/>
      <c r="AK51" s="16"/>
    </row>
    <row r="52" spans="1:37" x14ac:dyDescent="0.25">
      <c r="A52" s="33"/>
      <c r="B52" s="279"/>
      <c r="C52" s="225" t="s">
        <v>105</v>
      </c>
      <c r="D52" s="197"/>
      <c r="E52" s="197"/>
      <c r="F52" s="197"/>
      <c r="G52" s="197"/>
      <c r="H52" s="197"/>
      <c r="I52" s="197"/>
      <c r="J52" s="197"/>
      <c r="K52" s="197"/>
      <c r="L52" s="197"/>
      <c r="M52" s="197"/>
      <c r="N52" s="312"/>
      <c r="O52" s="194"/>
      <c r="P52" s="194"/>
      <c r="Q52" s="199">
        <f t="shared" si="11"/>
        <v>0</v>
      </c>
      <c r="R52" s="133"/>
      <c r="S52" s="163"/>
      <c r="T52" s="163"/>
      <c r="U52" s="164"/>
      <c r="V52" s="164"/>
      <c r="W52" s="164"/>
      <c r="X52" s="164"/>
      <c r="Y52" s="164"/>
      <c r="Z52" s="164"/>
      <c r="AA52" s="164"/>
      <c r="AB52" s="164"/>
      <c r="AC52" s="164"/>
      <c r="AD52" s="164"/>
      <c r="AE52" s="165"/>
      <c r="AF52" s="165"/>
      <c r="AG52" s="165"/>
      <c r="AH52" s="166"/>
      <c r="AJ52" s="14"/>
      <c r="AK52" s="16"/>
    </row>
    <row r="53" spans="1:37" x14ac:dyDescent="0.25">
      <c r="A53" s="33"/>
      <c r="B53" s="279"/>
      <c r="C53" s="225" t="s">
        <v>228</v>
      </c>
      <c r="D53" s="197"/>
      <c r="E53" s="197"/>
      <c r="F53" s="197"/>
      <c r="G53" s="197"/>
      <c r="H53" s="197"/>
      <c r="I53" s="197"/>
      <c r="J53" s="197"/>
      <c r="K53" s="197"/>
      <c r="L53" s="197"/>
      <c r="M53" s="197"/>
      <c r="N53" s="312"/>
      <c r="O53" s="194"/>
      <c r="P53" s="194"/>
      <c r="Q53" s="199">
        <f t="shared" si="11"/>
        <v>0</v>
      </c>
      <c r="R53" s="133"/>
      <c r="S53" s="163"/>
      <c r="T53" s="163"/>
      <c r="U53" s="164"/>
      <c r="V53" s="164"/>
      <c r="W53" s="164"/>
      <c r="X53" s="164"/>
      <c r="Y53" s="164"/>
      <c r="Z53" s="164"/>
      <c r="AA53" s="164"/>
      <c r="AB53" s="164"/>
      <c r="AC53" s="164"/>
      <c r="AD53" s="164"/>
      <c r="AE53" s="165"/>
      <c r="AF53" s="165"/>
      <c r="AG53" s="165"/>
      <c r="AH53" s="166"/>
      <c r="AJ53" s="14"/>
      <c r="AK53" s="16"/>
    </row>
    <row r="54" spans="1:37" x14ac:dyDescent="0.25">
      <c r="A54" s="33"/>
      <c r="B54" s="279"/>
      <c r="C54" s="225" t="s">
        <v>229</v>
      </c>
      <c r="D54" s="197"/>
      <c r="E54" s="197"/>
      <c r="F54" s="197"/>
      <c r="G54" s="197"/>
      <c r="H54" s="197"/>
      <c r="I54" s="197"/>
      <c r="J54" s="197"/>
      <c r="K54" s="197"/>
      <c r="L54" s="197"/>
      <c r="M54" s="197"/>
      <c r="N54" s="312"/>
      <c r="O54" s="194"/>
      <c r="P54" s="194"/>
      <c r="Q54" s="199">
        <f t="shared" si="11"/>
        <v>0</v>
      </c>
      <c r="R54" s="133"/>
      <c r="S54" s="163"/>
      <c r="T54" s="163"/>
      <c r="U54" s="164"/>
      <c r="V54" s="164"/>
      <c r="W54" s="164"/>
      <c r="X54" s="164"/>
      <c r="Y54" s="164"/>
      <c r="Z54" s="164"/>
      <c r="AA54" s="164"/>
      <c r="AB54" s="164"/>
      <c r="AC54" s="164"/>
      <c r="AD54" s="164"/>
      <c r="AE54" s="165"/>
      <c r="AF54" s="165"/>
      <c r="AG54" s="165"/>
      <c r="AH54" s="166"/>
      <c r="AJ54" s="14"/>
      <c r="AK54" s="16"/>
    </row>
    <row r="55" spans="1:37" x14ac:dyDescent="0.25">
      <c r="A55" s="33"/>
      <c r="B55" s="279"/>
      <c r="C55" s="225" t="s">
        <v>231</v>
      </c>
      <c r="D55" s="197"/>
      <c r="E55" s="197"/>
      <c r="F55" s="197"/>
      <c r="G55" s="197"/>
      <c r="H55" s="197"/>
      <c r="I55" s="197"/>
      <c r="J55" s="197"/>
      <c r="K55" s="197"/>
      <c r="L55" s="197"/>
      <c r="M55" s="197"/>
      <c r="N55" s="312"/>
      <c r="O55" s="194"/>
      <c r="P55" s="194"/>
      <c r="Q55" s="199">
        <f t="shared" si="11"/>
        <v>0</v>
      </c>
      <c r="R55" s="133"/>
      <c r="S55" s="163"/>
      <c r="T55" s="163"/>
      <c r="U55" s="164"/>
      <c r="V55" s="164"/>
      <c r="W55" s="164"/>
      <c r="X55" s="164"/>
      <c r="Y55" s="164"/>
      <c r="Z55" s="164"/>
      <c r="AA55" s="164"/>
      <c r="AB55" s="164"/>
      <c r="AC55" s="164"/>
      <c r="AD55" s="164"/>
      <c r="AE55" s="165"/>
      <c r="AF55" s="165"/>
      <c r="AG55" s="165"/>
      <c r="AH55" s="166"/>
      <c r="AJ55" s="14"/>
      <c r="AK55" s="16"/>
    </row>
    <row r="56" spans="1:37" x14ac:dyDescent="0.25">
      <c r="A56" s="33"/>
      <c r="B56" s="279"/>
      <c r="C56" s="194" t="s">
        <v>233</v>
      </c>
      <c r="D56" s="194"/>
      <c r="E56" s="194"/>
      <c r="F56" s="194"/>
      <c r="G56" s="194"/>
      <c r="H56" s="194"/>
      <c r="I56" s="194"/>
      <c r="J56" s="194"/>
      <c r="K56" s="194"/>
      <c r="L56" s="194"/>
      <c r="M56" s="194"/>
      <c r="N56" s="194"/>
      <c r="O56" s="194"/>
      <c r="P56" s="194"/>
      <c r="Q56" s="199"/>
      <c r="R56" s="133"/>
      <c r="S56" s="163"/>
      <c r="T56" s="163"/>
      <c r="U56" s="164"/>
      <c r="V56" s="164"/>
      <c r="W56" s="164"/>
      <c r="X56" s="164"/>
      <c r="Y56" s="164"/>
      <c r="Z56" s="164"/>
      <c r="AA56" s="164"/>
      <c r="AB56" s="164"/>
      <c r="AC56" s="164"/>
      <c r="AD56" s="164"/>
      <c r="AE56" s="165"/>
      <c r="AF56" s="165"/>
      <c r="AG56" s="165"/>
      <c r="AH56" s="166"/>
      <c r="AJ56" s="14"/>
      <c r="AK56" s="16"/>
    </row>
    <row r="57" spans="1:37" x14ac:dyDescent="0.25">
      <c r="A57" s="33"/>
      <c r="B57" s="279"/>
      <c r="C57" s="225" t="s">
        <v>232</v>
      </c>
      <c r="D57" s="4"/>
      <c r="E57" s="350"/>
      <c r="F57" s="350"/>
      <c r="G57" s="350"/>
      <c r="H57" s="350"/>
      <c r="I57" s="350"/>
      <c r="J57" s="350"/>
      <c r="K57" s="350"/>
      <c r="L57" s="312"/>
      <c r="M57" s="312"/>
      <c r="N57" s="4"/>
      <c r="O57" s="194" t="s">
        <v>41</v>
      </c>
      <c r="P57" s="194"/>
      <c r="Q57" s="199"/>
      <c r="R57" s="133"/>
      <c r="S57" s="163"/>
      <c r="T57" s="163"/>
      <c r="U57" s="164"/>
      <c r="V57" s="164"/>
      <c r="W57" s="164"/>
      <c r="X57" s="164"/>
      <c r="Y57" s="164"/>
      <c r="Z57" s="164"/>
      <c r="AA57" s="164"/>
      <c r="AB57" s="164"/>
      <c r="AC57" s="164"/>
      <c r="AD57" s="164"/>
      <c r="AE57" s="165"/>
      <c r="AF57" s="165"/>
      <c r="AG57" s="165"/>
      <c r="AH57" s="166"/>
      <c r="AJ57" s="14"/>
      <c r="AK57" s="16"/>
    </row>
    <row r="58" spans="1:37" x14ac:dyDescent="0.25">
      <c r="A58" s="33"/>
      <c r="B58" s="279"/>
      <c r="C58" s="225" t="s">
        <v>240</v>
      </c>
      <c r="D58" s="4"/>
      <c r="E58" s="350"/>
      <c r="F58" s="350"/>
      <c r="G58" s="350"/>
      <c r="H58" s="350"/>
      <c r="I58" s="350"/>
      <c r="J58" s="350"/>
      <c r="K58" s="350"/>
      <c r="L58" s="312"/>
      <c r="M58" s="312"/>
      <c r="N58" s="4"/>
      <c r="O58" s="194" t="s">
        <v>41</v>
      </c>
      <c r="P58" s="194"/>
      <c r="Q58" s="199"/>
      <c r="R58" s="133"/>
      <c r="S58" s="163"/>
      <c r="T58" s="163"/>
      <c r="U58" s="164"/>
      <c r="V58" s="164"/>
      <c r="W58" s="164"/>
      <c r="X58" s="164"/>
      <c r="Y58" s="164"/>
      <c r="Z58" s="164"/>
      <c r="AA58" s="164"/>
      <c r="AB58" s="164"/>
      <c r="AC58" s="164"/>
      <c r="AD58" s="164"/>
      <c r="AE58" s="165"/>
      <c r="AF58" s="165"/>
      <c r="AG58" s="165"/>
      <c r="AH58" s="166"/>
      <c r="AJ58" s="14"/>
      <c r="AK58" s="16"/>
    </row>
    <row r="59" spans="1:37" x14ac:dyDescent="0.25">
      <c r="A59" s="33"/>
      <c r="B59" s="279"/>
      <c r="C59" s="225" t="s">
        <v>234</v>
      </c>
      <c r="D59" s="4"/>
      <c r="E59" s="350"/>
      <c r="F59" s="350"/>
      <c r="G59" s="350"/>
      <c r="H59" s="350"/>
      <c r="I59" s="350"/>
      <c r="J59" s="350"/>
      <c r="K59" s="350"/>
      <c r="L59" s="312"/>
      <c r="M59" s="312"/>
      <c r="N59" s="4"/>
      <c r="O59" s="194" t="s">
        <v>41</v>
      </c>
      <c r="P59" s="194"/>
      <c r="Q59" s="199"/>
      <c r="R59" s="133"/>
      <c r="S59" s="163"/>
      <c r="T59" s="163"/>
      <c r="U59" s="164"/>
      <c r="V59" s="164"/>
      <c r="W59" s="164"/>
      <c r="X59" s="164"/>
      <c r="Y59" s="164"/>
      <c r="Z59" s="164"/>
      <c r="AA59" s="164"/>
      <c r="AB59" s="164"/>
      <c r="AC59" s="164"/>
      <c r="AD59" s="164"/>
      <c r="AE59" s="165"/>
      <c r="AF59" s="165"/>
      <c r="AG59" s="165"/>
      <c r="AH59" s="166"/>
      <c r="AJ59" s="14"/>
      <c r="AK59" s="16"/>
    </row>
    <row r="60" spans="1:37" x14ac:dyDescent="0.25">
      <c r="A60" s="33"/>
      <c r="B60" s="279"/>
      <c r="C60" s="279" t="s">
        <v>106</v>
      </c>
      <c r="D60" s="4"/>
      <c r="E60" s="350"/>
      <c r="F60" s="350"/>
      <c r="G60" s="350"/>
      <c r="H60" s="350"/>
      <c r="I60" s="350"/>
      <c r="J60" s="350"/>
      <c r="K60" s="350"/>
      <c r="L60" s="312"/>
      <c r="M60" s="312"/>
      <c r="N60" s="4"/>
      <c r="O60" s="194" t="s">
        <v>41</v>
      </c>
      <c r="P60" s="194"/>
      <c r="Q60" s="199"/>
      <c r="R60" s="133"/>
      <c r="S60" s="163"/>
      <c r="T60" s="163"/>
      <c r="U60" s="164"/>
      <c r="V60" s="164"/>
      <c r="W60" s="164"/>
      <c r="X60" s="164"/>
      <c r="Y60" s="164"/>
      <c r="Z60" s="164"/>
      <c r="AA60" s="164"/>
      <c r="AB60" s="164"/>
      <c r="AC60" s="164"/>
      <c r="AD60" s="164"/>
      <c r="AE60" s="165"/>
      <c r="AF60" s="165"/>
      <c r="AG60" s="165"/>
      <c r="AH60" s="166"/>
      <c r="AJ60" s="14"/>
      <c r="AK60" s="16"/>
    </row>
    <row r="61" spans="1:37" x14ac:dyDescent="0.25">
      <c r="A61" s="33"/>
      <c r="B61" s="279"/>
      <c r="C61" s="225" t="s">
        <v>235</v>
      </c>
      <c r="D61" s="4"/>
      <c r="E61" s="351"/>
      <c r="F61" s="351"/>
      <c r="G61" s="351"/>
      <c r="H61" s="351"/>
      <c r="I61" s="351"/>
      <c r="J61" s="351"/>
      <c r="K61" s="351"/>
      <c r="N61" s="4"/>
      <c r="O61" s="194" t="s">
        <v>41</v>
      </c>
      <c r="P61" s="194"/>
      <c r="Q61" s="199"/>
      <c r="R61" s="133"/>
      <c r="S61" s="152"/>
      <c r="T61" s="152"/>
      <c r="U61" s="153">
        <f t="shared" ref="U61:U67" si="12">+S61*GRANTELIG</f>
        <v>0</v>
      </c>
      <c r="V61" s="153"/>
      <c r="W61" s="153"/>
      <c r="X61" s="153"/>
      <c r="Y61" s="153"/>
      <c r="Z61" s="153"/>
      <c r="AA61" s="153"/>
      <c r="AB61" s="153"/>
      <c r="AC61" s="153">
        <f t="shared" si="10"/>
        <v>0</v>
      </c>
      <c r="AD61" s="153"/>
      <c r="AE61" s="154"/>
      <c r="AF61" s="154"/>
      <c r="AG61" s="154"/>
      <c r="AH61" s="155"/>
      <c r="AJ61" s="14"/>
      <c r="AK61" s="16"/>
    </row>
    <row r="62" spans="1:37" x14ac:dyDescent="0.25">
      <c r="A62" s="33"/>
      <c r="B62" s="279"/>
      <c r="C62" s="225" t="s">
        <v>236</v>
      </c>
      <c r="D62" s="4"/>
      <c r="E62" s="4"/>
      <c r="F62" s="4"/>
      <c r="G62" s="4"/>
      <c r="H62" s="4"/>
      <c r="I62" s="4"/>
      <c r="J62" s="4"/>
      <c r="K62" s="4"/>
      <c r="L62" s="197"/>
      <c r="M62" s="197"/>
      <c r="N62" s="197"/>
      <c r="O62" s="194" t="s">
        <v>41</v>
      </c>
      <c r="P62" s="194"/>
      <c r="Q62" s="199"/>
      <c r="R62" s="133"/>
      <c r="S62" s="171"/>
      <c r="T62" s="171"/>
      <c r="U62" s="153">
        <f t="shared" si="12"/>
        <v>0</v>
      </c>
      <c r="V62" s="172"/>
      <c r="W62" s="172"/>
      <c r="X62" s="153"/>
      <c r="Y62" s="153"/>
      <c r="Z62" s="153"/>
      <c r="AA62" s="153"/>
      <c r="AB62" s="153"/>
      <c r="AC62" s="153">
        <f t="shared" si="10"/>
        <v>0</v>
      </c>
      <c r="AD62" s="153"/>
      <c r="AE62" s="154"/>
      <c r="AF62" s="154"/>
      <c r="AG62" s="154"/>
      <c r="AH62" s="155"/>
      <c r="AJ62" s="373">
        <f>IF(CONSTRCOST&lt;780000,(975+0.0345*CONSTRCOST),0.15*(0.6788*CONSTRCOST^0.9206))</f>
        <v>100617.35923667057</v>
      </c>
      <c r="AK62" s="374"/>
    </row>
    <row r="63" spans="1:37" x14ac:dyDescent="0.25">
      <c r="A63" s="33"/>
      <c r="B63" s="279"/>
      <c r="C63" s="225" t="s">
        <v>237</v>
      </c>
      <c r="D63" s="4"/>
      <c r="E63" s="4"/>
      <c r="F63" s="4"/>
      <c r="G63" s="4"/>
      <c r="H63" s="4"/>
      <c r="I63" s="4"/>
      <c r="J63" s="4"/>
      <c r="K63" s="4"/>
      <c r="L63" s="4"/>
      <c r="M63" s="4"/>
      <c r="O63" s="194" t="s">
        <v>41</v>
      </c>
      <c r="P63" s="194"/>
      <c r="Q63" s="199"/>
      <c r="R63" s="133"/>
      <c r="S63" s="152"/>
      <c r="T63" s="152"/>
      <c r="U63" s="153">
        <f t="shared" si="12"/>
        <v>0</v>
      </c>
      <c r="V63" s="153"/>
      <c r="W63" s="153"/>
      <c r="X63" s="153"/>
      <c r="Y63" s="153"/>
      <c r="Z63" s="153"/>
      <c r="AA63" s="153"/>
      <c r="AB63" s="153"/>
      <c r="AC63" s="153">
        <f t="shared" si="10"/>
        <v>0</v>
      </c>
      <c r="AD63" s="153"/>
      <c r="AE63" s="154"/>
      <c r="AF63" s="154"/>
      <c r="AG63" s="154"/>
      <c r="AH63" s="155"/>
      <c r="AJ63" s="373"/>
      <c r="AK63" s="374"/>
    </row>
    <row r="64" spans="1:37" x14ac:dyDescent="0.25">
      <c r="A64" s="33"/>
      <c r="B64" s="279"/>
      <c r="C64" s="225" t="s">
        <v>238</v>
      </c>
      <c r="D64" s="4"/>
      <c r="E64" s="4"/>
      <c r="F64" s="4"/>
      <c r="G64" s="4"/>
      <c r="H64" s="4"/>
      <c r="I64" s="4"/>
      <c r="J64" s="4"/>
      <c r="K64" s="4"/>
      <c r="L64" s="197"/>
      <c r="M64" s="197"/>
      <c r="N64" s="197"/>
      <c r="O64" s="194" t="s">
        <v>41</v>
      </c>
      <c r="P64" s="194"/>
      <c r="Q64" s="199"/>
      <c r="R64" s="133"/>
      <c r="S64" s="152"/>
      <c r="T64" s="152"/>
      <c r="U64" s="153">
        <f t="shared" si="12"/>
        <v>0</v>
      </c>
      <c r="V64" s="153"/>
      <c r="W64" s="153"/>
      <c r="X64" s="153"/>
      <c r="Y64" s="153"/>
      <c r="Z64" s="153"/>
      <c r="AA64" s="153"/>
      <c r="AB64" s="153"/>
      <c r="AC64" s="153">
        <f t="shared" si="10"/>
        <v>0</v>
      </c>
      <c r="AD64" s="153"/>
      <c r="AE64" s="154"/>
      <c r="AF64" s="154"/>
      <c r="AG64" s="154"/>
      <c r="AH64" s="155"/>
      <c r="AJ64" s="373"/>
      <c r="AK64" s="374"/>
    </row>
    <row r="65" spans="1:37" x14ac:dyDescent="0.25">
      <c r="A65" s="33"/>
      <c r="B65" s="279"/>
      <c r="C65" s="225" t="s">
        <v>239</v>
      </c>
      <c r="D65" s="4"/>
      <c r="E65" s="4"/>
      <c r="F65" s="4"/>
      <c r="G65" s="4"/>
      <c r="H65" s="4"/>
      <c r="I65" s="4"/>
      <c r="J65" s="4"/>
      <c r="K65" s="4"/>
      <c r="L65" s="197"/>
      <c r="M65" s="197"/>
      <c r="N65" s="197"/>
      <c r="O65" s="194" t="s">
        <v>41</v>
      </c>
      <c r="P65" s="194"/>
      <c r="Q65" s="199"/>
      <c r="R65" s="133"/>
      <c r="S65" s="152"/>
      <c r="T65" s="152"/>
      <c r="U65" s="153">
        <f t="shared" si="12"/>
        <v>0</v>
      </c>
      <c r="V65" s="153"/>
      <c r="W65" s="153"/>
      <c r="X65" s="153"/>
      <c r="Y65" s="153"/>
      <c r="Z65" s="153"/>
      <c r="AA65" s="153"/>
      <c r="AB65" s="153"/>
      <c r="AC65" s="153">
        <f t="shared" si="10"/>
        <v>0</v>
      </c>
      <c r="AD65" s="153"/>
      <c r="AE65" s="154"/>
      <c r="AF65" s="154"/>
      <c r="AG65" s="154"/>
      <c r="AH65" s="155"/>
      <c r="AJ65" s="371" t="str">
        <f>IF(SUM(Q49:Q55)&gt;AJ62,"Over Allowable","Allowable")</f>
        <v>Allowable</v>
      </c>
      <c r="AK65" s="372"/>
    </row>
    <row r="66" spans="1:37" x14ac:dyDescent="0.25">
      <c r="A66" s="33"/>
      <c r="B66" s="279"/>
      <c r="C66" s="225" t="s">
        <v>241</v>
      </c>
      <c r="D66" s="4"/>
      <c r="E66" s="4"/>
      <c r="F66" s="4"/>
      <c r="G66" s="4"/>
      <c r="H66" s="4"/>
      <c r="I66" s="4"/>
      <c r="J66" s="4"/>
      <c r="K66" s="4"/>
      <c r="L66" s="197"/>
      <c r="M66" s="197"/>
      <c r="N66" s="197"/>
      <c r="O66" s="194" t="s">
        <v>41</v>
      </c>
      <c r="P66" s="194"/>
      <c r="Q66" s="199"/>
      <c r="R66" s="133"/>
      <c r="S66" s="152"/>
      <c r="T66" s="152"/>
      <c r="U66" s="153">
        <f t="shared" si="12"/>
        <v>0</v>
      </c>
      <c r="V66" s="153"/>
      <c r="W66" s="153"/>
      <c r="X66" s="153"/>
      <c r="Y66" s="153"/>
      <c r="Z66" s="153"/>
      <c r="AA66" s="153"/>
      <c r="AB66" s="153"/>
      <c r="AC66" s="153">
        <f t="shared" si="10"/>
        <v>0</v>
      </c>
      <c r="AD66" s="153"/>
      <c r="AE66" s="154"/>
      <c r="AF66" s="154"/>
      <c r="AG66" s="154"/>
      <c r="AH66" s="155"/>
      <c r="AJ66" s="371"/>
      <c r="AK66" s="372"/>
    </row>
    <row r="67" spans="1:37" x14ac:dyDescent="0.25">
      <c r="A67" s="33"/>
      <c r="B67" s="279"/>
      <c r="C67" s="225" t="s">
        <v>242</v>
      </c>
      <c r="D67" s="4"/>
      <c r="E67" s="4"/>
      <c r="F67" s="4"/>
      <c r="G67" s="4"/>
      <c r="H67" s="4"/>
      <c r="I67" s="4"/>
      <c r="J67" s="4"/>
      <c r="K67" s="4"/>
      <c r="L67" s="197"/>
      <c r="M67" s="197"/>
      <c r="N67" s="197"/>
      <c r="O67" s="194" t="s">
        <v>41</v>
      </c>
      <c r="P67" s="194"/>
      <c r="Q67" s="199"/>
      <c r="R67" s="133"/>
      <c r="S67" s="152"/>
      <c r="T67" s="152"/>
      <c r="U67" s="153">
        <f t="shared" si="12"/>
        <v>0</v>
      </c>
      <c r="V67" s="153"/>
      <c r="W67" s="153"/>
      <c r="X67" s="153"/>
      <c r="Y67" s="153"/>
      <c r="Z67" s="153"/>
      <c r="AA67" s="153"/>
      <c r="AB67" s="153"/>
      <c r="AC67" s="153">
        <f t="shared" si="10"/>
        <v>0</v>
      </c>
      <c r="AD67" s="153"/>
      <c r="AE67" s="154"/>
      <c r="AF67" s="154"/>
      <c r="AG67" s="154"/>
      <c r="AH67" s="155"/>
      <c r="AJ67" s="14"/>
      <c r="AK67" s="16"/>
    </row>
    <row r="68" spans="1:37" ht="15.75" thickBot="1" x14ac:dyDescent="0.3">
      <c r="A68" s="187"/>
      <c r="B68" s="280"/>
      <c r="C68" s="225" t="s">
        <v>247</v>
      </c>
      <c r="D68" s="4"/>
      <c r="E68" s="352"/>
      <c r="F68" s="352"/>
      <c r="G68" s="352"/>
      <c r="H68" s="352"/>
      <c r="I68" s="352"/>
      <c r="J68" s="352"/>
      <c r="K68" s="352"/>
      <c r="L68" s="198"/>
      <c r="M68" s="198"/>
      <c r="N68" s="198"/>
      <c r="O68" s="194" t="s">
        <v>41</v>
      </c>
      <c r="P68" s="196"/>
      <c r="Q68" s="200"/>
      <c r="R68" s="134"/>
      <c r="S68" s="167"/>
      <c r="T68" s="167"/>
      <c r="U68" s="168"/>
      <c r="V68" s="168"/>
      <c r="W68" s="168"/>
      <c r="X68" s="168"/>
      <c r="Y68" s="168"/>
      <c r="Z68" s="168"/>
      <c r="AA68" s="168"/>
      <c r="AB68" s="168"/>
      <c r="AC68" s="168">
        <f t="shared" si="10"/>
        <v>0</v>
      </c>
      <c r="AD68" s="168"/>
      <c r="AE68" s="169"/>
      <c r="AF68" s="169"/>
      <c r="AG68" s="169"/>
      <c r="AH68" s="170"/>
      <c r="AJ68" s="17"/>
      <c r="AK68" s="18"/>
    </row>
    <row r="69" spans="1:37" ht="15.75" x14ac:dyDescent="0.25">
      <c r="A69" s="193" t="s">
        <v>10</v>
      </c>
      <c r="B69" s="281"/>
      <c r="C69" s="451" t="s">
        <v>124</v>
      </c>
      <c r="D69" s="452"/>
      <c r="E69" s="452"/>
      <c r="F69" s="452"/>
      <c r="G69" s="452"/>
      <c r="H69" s="452"/>
      <c r="I69" s="452"/>
      <c r="J69" s="452"/>
      <c r="K69" s="452"/>
      <c r="L69" s="452"/>
      <c r="M69" s="452"/>
      <c r="N69" s="452"/>
      <c r="O69" s="452"/>
      <c r="P69" s="453"/>
      <c r="Q69" s="188"/>
      <c r="R69" s="189"/>
      <c r="S69" s="159"/>
      <c r="T69" s="159"/>
      <c r="U69" s="160"/>
      <c r="V69" s="160"/>
      <c r="W69" s="160"/>
      <c r="X69" s="160"/>
      <c r="Y69" s="160"/>
      <c r="Z69" s="160"/>
      <c r="AA69" s="160"/>
      <c r="AB69" s="160"/>
      <c r="AC69" s="160">
        <f t="shared" si="10"/>
        <v>0</v>
      </c>
      <c r="AD69" s="160"/>
      <c r="AE69" s="161"/>
      <c r="AF69" s="161"/>
      <c r="AG69" s="161"/>
      <c r="AH69" s="162"/>
      <c r="AJ69" s="23" t="s">
        <v>50</v>
      </c>
      <c r="AK69" s="24"/>
    </row>
    <row r="70" spans="1:37" ht="15.75" x14ac:dyDescent="0.25">
      <c r="A70" s="33"/>
      <c r="B70" s="279"/>
      <c r="C70" s="313" t="s">
        <v>103</v>
      </c>
      <c r="D70" s="314"/>
      <c r="E70" s="314"/>
      <c r="F70" s="314"/>
      <c r="G70" s="314"/>
      <c r="H70" s="314"/>
      <c r="I70" s="314"/>
      <c r="J70" s="314"/>
      <c r="K70" s="314"/>
      <c r="L70" s="315" t="s">
        <v>135</v>
      </c>
      <c r="M70" s="315"/>
      <c r="N70" s="315" t="s">
        <v>137</v>
      </c>
      <c r="O70" s="314"/>
      <c r="P70" s="316"/>
      <c r="Q70" s="317"/>
      <c r="R70" s="318"/>
      <c r="S70" s="152"/>
      <c r="T70" s="152"/>
      <c r="U70" s="153">
        <f>+S70*GRANTELIG</f>
        <v>0</v>
      </c>
      <c r="V70" s="153"/>
      <c r="W70" s="153"/>
      <c r="X70" s="153"/>
      <c r="Y70" s="153"/>
      <c r="Z70" s="153"/>
      <c r="AA70" s="153"/>
      <c r="AB70" s="153"/>
      <c r="AC70" s="153">
        <f t="shared" si="10"/>
        <v>0</v>
      </c>
      <c r="AD70" s="153"/>
      <c r="AE70" s="154"/>
      <c r="AF70" s="154"/>
      <c r="AG70" s="154"/>
      <c r="AH70" s="155"/>
      <c r="AJ70" s="14" t="s">
        <v>53</v>
      </c>
      <c r="AK70" s="16"/>
    </row>
    <row r="71" spans="1:37" x14ac:dyDescent="0.25">
      <c r="A71" s="33"/>
      <c r="B71" s="279"/>
      <c r="C71" s="225" t="s">
        <v>243</v>
      </c>
      <c r="D71" s="227"/>
      <c r="E71" s="227"/>
      <c r="F71" s="227"/>
      <c r="G71" s="227"/>
      <c r="H71" s="227"/>
      <c r="I71" s="227"/>
      <c r="J71" s="227"/>
      <c r="K71" s="227"/>
      <c r="L71" s="185"/>
      <c r="M71" s="185"/>
      <c r="N71" s="185"/>
      <c r="O71" s="194"/>
      <c r="P71" s="194"/>
      <c r="Q71" s="199">
        <f>D71</f>
        <v>0</v>
      </c>
      <c r="R71" s="135" t="s">
        <v>40</v>
      </c>
      <c r="S71" s="152"/>
      <c r="T71" s="152"/>
      <c r="U71" s="153">
        <f>+S71*GRANTELIG</f>
        <v>0</v>
      </c>
      <c r="V71" s="153"/>
      <c r="W71" s="153"/>
      <c r="X71" s="153"/>
      <c r="Y71" s="153"/>
      <c r="Z71" s="153"/>
      <c r="AA71" s="153"/>
      <c r="AB71" s="153"/>
      <c r="AC71" s="153">
        <f t="shared" si="10"/>
        <v>0</v>
      </c>
      <c r="AD71" s="153"/>
      <c r="AE71" s="154"/>
      <c r="AF71" s="154"/>
      <c r="AG71" s="154"/>
      <c r="AH71" s="155"/>
      <c r="AJ71" s="373">
        <f>IF(CONSTRCOST&lt;780000,(1950+0.069*CONSTRCOST),0.3*(0.6788*CONSTRCOST^0.9206))</f>
        <v>201234.71847334114</v>
      </c>
      <c r="AK71" s="374"/>
    </row>
    <row r="72" spans="1:37" x14ac:dyDescent="0.25">
      <c r="A72" s="33"/>
      <c r="B72" s="279"/>
      <c r="C72" s="225" t="s">
        <v>228</v>
      </c>
      <c r="D72" s="5"/>
      <c r="E72" s="5"/>
      <c r="F72" s="5"/>
      <c r="G72" s="5"/>
      <c r="H72" s="5"/>
      <c r="I72" s="5"/>
      <c r="J72" s="5"/>
      <c r="K72" s="5"/>
      <c r="L72" s="185"/>
      <c r="M72" s="185"/>
      <c r="N72" s="185"/>
      <c r="O72" s="194"/>
      <c r="P72" s="194"/>
      <c r="Q72" s="199">
        <f>D72</f>
        <v>0</v>
      </c>
      <c r="R72" s="135" t="s">
        <v>41</v>
      </c>
      <c r="S72" s="152"/>
      <c r="T72" s="152"/>
      <c r="U72" s="153">
        <f>+S72*GRANTELIG</f>
        <v>0</v>
      </c>
      <c r="V72" s="153"/>
      <c r="W72" s="153"/>
      <c r="X72" s="153"/>
      <c r="Y72" s="153"/>
      <c r="Z72" s="153"/>
      <c r="AA72" s="153"/>
      <c r="AB72" s="153"/>
      <c r="AC72" s="153">
        <f t="shared" si="10"/>
        <v>0</v>
      </c>
      <c r="AD72" s="153"/>
      <c r="AE72" s="154"/>
      <c r="AF72" s="154"/>
      <c r="AG72" s="154"/>
      <c r="AH72" s="155"/>
      <c r="AJ72" s="373"/>
      <c r="AK72" s="374"/>
    </row>
    <row r="73" spans="1:37" x14ac:dyDescent="0.25">
      <c r="A73" s="33"/>
      <c r="B73" s="279"/>
      <c r="C73" s="225" t="s">
        <v>244</v>
      </c>
      <c r="D73" s="5"/>
      <c r="E73" s="5"/>
      <c r="F73" s="5"/>
      <c r="G73" s="5"/>
      <c r="H73" s="5"/>
      <c r="I73" s="5"/>
      <c r="J73" s="5"/>
      <c r="K73" s="5"/>
      <c r="L73" s="185"/>
      <c r="M73" s="185"/>
      <c r="N73" s="185"/>
      <c r="O73" s="194"/>
      <c r="P73" s="194"/>
      <c r="Q73" s="199">
        <f>D73</f>
        <v>0</v>
      </c>
      <c r="R73" s="135" t="s">
        <v>40</v>
      </c>
      <c r="S73" s="152"/>
      <c r="T73" s="152"/>
      <c r="U73" s="153">
        <f>+S73*GRANTELIG</f>
        <v>0</v>
      </c>
      <c r="V73" s="153">
        <f>Q73</f>
        <v>0</v>
      </c>
      <c r="W73" s="153"/>
      <c r="X73" s="153"/>
      <c r="Y73" s="153"/>
      <c r="Z73" s="153"/>
      <c r="AA73" s="153"/>
      <c r="AB73" s="153"/>
      <c r="AC73" s="153">
        <f t="shared" si="10"/>
        <v>0</v>
      </c>
      <c r="AD73" s="153"/>
      <c r="AE73" s="154"/>
      <c r="AF73" s="154"/>
      <c r="AG73" s="154"/>
      <c r="AH73" s="155"/>
      <c r="AJ73" s="371" t="str">
        <f>IF(SUM(Q71:Q74)&gt;AJ71,"Over Allowable","Allowable")</f>
        <v>Allowable</v>
      </c>
      <c r="AK73" s="372"/>
    </row>
    <row r="74" spans="1:37" x14ac:dyDescent="0.25">
      <c r="A74" s="33"/>
      <c r="B74" s="279"/>
      <c r="C74" s="225" t="s">
        <v>245</v>
      </c>
      <c r="D74" s="5"/>
      <c r="E74" s="5"/>
      <c r="F74" s="5"/>
      <c r="G74" s="5"/>
      <c r="H74" s="5"/>
      <c r="I74" s="5"/>
      <c r="J74" s="5"/>
      <c r="K74" s="5"/>
      <c r="L74" s="185"/>
      <c r="M74" s="185"/>
      <c r="N74" s="185"/>
      <c r="O74" s="194"/>
      <c r="P74" s="194"/>
      <c r="Q74" s="199">
        <f>D74</f>
        <v>0</v>
      </c>
      <c r="R74" s="135" t="s">
        <v>41</v>
      </c>
      <c r="S74" s="152"/>
      <c r="T74" s="152"/>
      <c r="U74" s="153">
        <f>+S74*GRANTELIG</f>
        <v>0</v>
      </c>
      <c r="V74" s="153">
        <f>Q74</f>
        <v>0</v>
      </c>
      <c r="W74" s="153"/>
      <c r="X74" s="153"/>
      <c r="Y74" s="153"/>
      <c r="Z74" s="153"/>
      <c r="AA74" s="153"/>
      <c r="AB74" s="153"/>
      <c r="AC74" s="153">
        <f t="shared" si="10"/>
        <v>0</v>
      </c>
      <c r="AD74" s="153"/>
      <c r="AE74" s="154"/>
      <c r="AF74" s="154"/>
      <c r="AG74" s="154"/>
      <c r="AH74" s="155"/>
      <c r="AJ74" s="371"/>
      <c r="AK74" s="372"/>
    </row>
    <row r="75" spans="1:37" ht="15.75" x14ac:dyDescent="0.25">
      <c r="A75" s="33"/>
      <c r="B75" s="279"/>
      <c r="C75" s="313" t="s">
        <v>39</v>
      </c>
      <c r="D75" s="195"/>
      <c r="E75" s="195"/>
      <c r="F75" s="195"/>
      <c r="G75" s="195"/>
      <c r="H75" s="195"/>
      <c r="I75" s="195"/>
      <c r="J75" s="195"/>
      <c r="K75" s="195"/>
      <c r="L75" s="195"/>
      <c r="M75" s="195"/>
      <c r="N75" s="195"/>
      <c r="O75" s="195"/>
      <c r="P75" s="195"/>
      <c r="Q75" s="199"/>
      <c r="R75" s="135"/>
      <c r="S75" s="152"/>
      <c r="T75" s="152"/>
      <c r="U75" s="153"/>
      <c r="V75" s="153"/>
      <c r="W75" s="153"/>
      <c r="X75" s="153"/>
      <c r="Y75" s="153"/>
      <c r="Z75" s="153"/>
      <c r="AA75" s="153"/>
      <c r="AB75" s="153"/>
      <c r="AC75" s="153">
        <f t="shared" si="10"/>
        <v>0</v>
      </c>
      <c r="AD75" s="153"/>
      <c r="AE75" s="154"/>
      <c r="AF75" s="154"/>
      <c r="AG75" s="154"/>
      <c r="AH75" s="155"/>
      <c r="AJ75" s="14"/>
      <c r="AK75" s="16"/>
    </row>
    <row r="76" spans="1:37" x14ac:dyDescent="0.25">
      <c r="A76" s="33"/>
      <c r="B76" s="279"/>
      <c r="C76" s="225" t="s">
        <v>38</v>
      </c>
      <c r="D76" s="5"/>
      <c r="E76" s="5"/>
      <c r="F76" s="5"/>
      <c r="G76" s="5"/>
      <c r="H76" s="5"/>
      <c r="I76" s="5"/>
      <c r="J76" s="5"/>
      <c r="K76" s="5"/>
      <c r="L76" s="185"/>
      <c r="M76" s="185"/>
      <c r="N76" s="185"/>
      <c r="O76" s="194"/>
      <c r="P76" s="194"/>
      <c r="Q76" s="199"/>
      <c r="R76" s="135" t="s">
        <v>41</v>
      </c>
      <c r="S76" s="152"/>
      <c r="T76" s="152"/>
      <c r="U76" s="153">
        <f>+S76*GRANTELIG</f>
        <v>0</v>
      </c>
      <c r="V76" s="153"/>
      <c r="W76" s="153"/>
      <c r="X76" s="153"/>
      <c r="Y76" s="153"/>
      <c r="Z76" s="153"/>
      <c r="AA76" s="153"/>
      <c r="AB76" s="153"/>
      <c r="AC76" s="153">
        <f t="shared" si="10"/>
        <v>0</v>
      </c>
      <c r="AD76" s="153"/>
      <c r="AE76" s="154"/>
      <c r="AF76" s="154"/>
      <c r="AG76" s="154"/>
      <c r="AH76" s="155"/>
      <c r="AJ76" s="14"/>
      <c r="AK76" s="16"/>
    </row>
    <row r="77" spans="1:37" x14ac:dyDescent="0.25">
      <c r="A77" s="33"/>
      <c r="B77" s="279"/>
      <c r="C77" s="225" t="s">
        <v>44</v>
      </c>
      <c r="D77" s="5"/>
      <c r="E77" s="5"/>
      <c r="F77" s="5"/>
      <c r="G77" s="5"/>
      <c r="H77" s="5"/>
      <c r="I77" s="5"/>
      <c r="J77" s="5"/>
      <c r="K77" s="5"/>
      <c r="L77" s="185"/>
      <c r="M77" s="185"/>
      <c r="N77" s="185"/>
      <c r="O77" s="194"/>
      <c r="P77" s="194"/>
      <c r="Q77" s="199"/>
      <c r="R77" s="135" t="s">
        <v>41</v>
      </c>
      <c r="S77" s="152"/>
      <c r="T77" s="152"/>
      <c r="U77" s="153">
        <f>+S77*GRANTELIG</f>
        <v>0</v>
      </c>
      <c r="V77" s="153"/>
      <c r="W77" s="153"/>
      <c r="X77" s="153"/>
      <c r="Y77" s="153"/>
      <c r="Z77" s="153"/>
      <c r="AA77" s="153"/>
      <c r="AB77" s="153"/>
      <c r="AC77" s="153">
        <f t="shared" si="10"/>
        <v>0</v>
      </c>
      <c r="AD77" s="153"/>
      <c r="AE77" s="154"/>
      <c r="AF77" s="154"/>
      <c r="AG77" s="154"/>
      <c r="AH77" s="155"/>
      <c r="AJ77" s="14"/>
      <c r="AK77" s="16"/>
    </row>
    <row r="78" spans="1:37" ht="15.75" thickBot="1" x14ac:dyDescent="0.3">
      <c r="A78" s="187"/>
      <c r="B78" s="280"/>
      <c r="C78" s="226"/>
      <c r="D78" s="190"/>
      <c r="E78" s="190"/>
      <c r="F78" s="190"/>
      <c r="G78" s="190"/>
      <c r="H78" s="190"/>
      <c r="I78" s="190"/>
      <c r="J78" s="190"/>
      <c r="K78" s="190"/>
      <c r="L78" s="190"/>
      <c r="M78" s="190"/>
      <c r="N78" s="190"/>
      <c r="O78" s="196"/>
      <c r="P78" s="196"/>
      <c r="Q78" s="199"/>
      <c r="R78" s="136"/>
      <c r="S78" s="167"/>
      <c r="T78" s="167"/>
      <c r="U78" s="168"/>
      <c r="V78" s="168"/>
      <c r="W78" s="168"/>
      <c r="X78" s="168"/>
      <c r="Y78" s="168"/>
      <c r="Z78" s="168"/>
      <c r="AA78" s="168"/>
      <c r="AB78" s="168"/>
      <c r="AC78" s="168">
        <f t="shared" si="10"/>
        <v>0</v>
      </c>
      <c r="AD78" s="168"/>
      <c r="AE78" s="169"/>
      <c r="AF78" s="169"/>
      <c r="AG78" s="169"/>
      <c r="AH78" s="170"/>
      <c r="AJ78" s="17"/>
      <c r="AK78" s="18"/>
    </row>
    <row r="79" spans="1:37" ht="15.75" x14ac:dyDescent="0.25">
      <c r="A79" s="35" t="s">
        <v>22</v>
      </c>
      <c r="B79" s="282"/>
      <c r="C79" s="201" t="s">
        <v>32</v>
      </c>
      <c r="D79" s="228"/>
      <c r="E79" s="353"/>
      <c r="F79" s="353"/>
      <c r="G79" s="353"/>
      <c r="H79" s="353"/>
      <c r="I79" s="353"/>
      <c r="J79" s="353"/>
      <c r="K79" s="353"/>
      <c r="L79" s="202" t="s">
        <v>135</v>
      </c>
      <c r="M79" s="202"/>
      <c r="N79" s="202" t="s">
        <v>137</v>
      </c>
      <c r="O79" s="191"/>
      <c r="P79" s="192"/>
      <c r="Q79" s="5"/>
      <c r="R79" s="132"/>
      <c r="S79" s="163"/>
      <c r="T79" s="163"/>
      <c r="U79" s="164"/>
      <c r="V79" s="164"/>
      <c r="W79" s="164"/>
      <c r="X79" s="164"/>
      <c r="Y79" s="164"/>
      <c r="Z79" s="164"/>
      <c r="AA79" s="164"/>
      <c r="AB79" s="164"/>
      <c r="AC79" s="164">
        <f t="shared" si="10"/>
        <v>0</v>
      </c>
      <c r="AD79" s="164"/>
      <c r="AE79" s="165"/>
      <c r="AF79" s="165"/>
      <c r="AG79" s="165"/>
      <c r="AH79" s="166"/>
      <c r="AJ79" s="14" t="s">
        <v>51</v>
      </c>
      <c r="AK79" s="16"/>
    </row>
    <row r="80" spans="1:37" ht="15.75" x14ac:dyDescent="0.25">
      <c r="A80" s="319"/>
      <c r="B80" s="279"/>
      <c r="C80" s="313" t="s">
        <v>103</v>
      </c>
      <c r="D80" s="317"/>
      <c r="E80" s="317"/>
      <c r="F80" s="317"/>
      <c r="G80" s="317"/>
      <c r="H80" s="317"/>
      <c r="I80" s="317"/>
      <c r="J80" s="317"/>
      <c r="K80" s="317"/>
      <c r="L80" s="194"/>
      <c r="M80" s="194"/>
      <c r="N80" s="194"/>
      <c r="O80" s="194"/>
      <c r="P80" s="194"/>
      <c r="Q80" s="199"/>
      <c r="R80" s="132"/>
      <c r="S80" s="163"/>
      <c r="T80" s="163"/>
      <c r="U80" s="164"/>
      <c r="V80" s="164"/>
      <c r="W80" s="164"/>
      <c r="X80" s="164"/>
      <c r="Y80" s="164"/>
      <c r="Z80" s="164"/>
      <c r="AA80" s="164"/>
      <c r="AB80" s="164"/>
      <c r="AC80" s="164"/>
      <c r="AD80" s="164"/>
      <c r="AE80" s="165"/>
      <c r="AF80" s="165"/>
      <c r="AG80" s="165"/>
      <c r="AH80" s="166"/>
      <c r="AJ80" s="14"/>
      <c r="AK80" s="16"/>
    </row>
    <row r="81" spans="1:51" ht="15.75" x14ac:dyDescent="0.25">
      <c r="A81" s="319"/>
      <c r="B81" s="279"/>
      <c r="C81" s="225" t="s">
        <v>34</v>
      </c>
      <c r="D81" s="228"/>
      <c r="E81" s="228"/>
      <c r="F81" s="228"/>
      <c r="G81" s="228"/>
      <c r="H81" s="228"/>
      <c r="I81" s="228"/>
      <c r="J81" s="228"/>
      <c r="K81" s="228"/>
      <c r="L81" s="185"/>
      <c r="M81" s="185"/>
      <c r="N81" s="185"/>
      <c r="O81" s="194"/>
      <c r="P81" s="194"/>
      <c r="Q81" s="199"/>
      <c r="R81" s="137" t="s">
        <v>41</v>
      </c>
      <c r="S81" s="163"/>
      <c r="T81" s="163"/>
      <c r="U81" s="164"/>
      <c r="V81" s="164"/>
      <c r="W81" s="164"/>
      <c r="X81" s="164"/>
      <c r="Y81" s="164"/>
      <c r="Z81" s="164"/>
      <c r="AA81" s="164"/>
      <c r="AB81" s="164"/>
      <c r="AC81" s="164"/>
      <c r="AD81" s="164"/>
      <c r="AE81" s="165"/>
      <c r="AF81" s="165"/>
      <c r="AG81" s="165"/>
      <c r="AH81" s="166"/>
      <c r="AJ81" s="14"/>
      <c r="AK81" s="16"/>
    </row>
    <row r="82" spans="1:51" ht="15.75" x14ac:dyDescent="0.25">
      <c r="A82" s="319"/>
      <c r="B82" s="279"/>
      <c r="C82" s="225" t="s">
        <v>248</v>
      </c>
      <c r="D82" s="228"/>
      <c r="E82" s="228"/>
      <c r="F82" s="228"/>
      <c r="G82" s="228"/>
      <c r="H82" s="228"/>
      <c r="I82" s="228"/>
      <c r="J82" s="228"/>
      <c r="K82" s="228"/>
      <c r="L82" s="185"/>
      <c r="M82" s="185"/>
      <c r="N82" s="185"/>
      <c r="O82" s="194"/>
      <c r="P82" s="194"/>
      <c r="Q82" s="199"/>
      <c r="R82" s="137" t="s">
        <v>41</v>
      </c>
      <c r="S82" s="163"/>
      <c r="T82" s="163"/>
      <c r="U82" s="164"/>
      <c r="V82" s="164"/>
      <c r="W82" s="164"/>
      <c r="X82" s="164"/>
      <c r="Y82" s="164"/>
      <c r="Z82" s="164"/>
      <c r="AA82" s="164"/>
      <c r="AB82" s="164"/>
      <c r="AC82" s="164"/>
      <c r="AD82" s="164"/>
      <c r="AE82" s="165"/>
      <c r="AF82" s="165"/>
      <c r="AG82" s="165"/>
      <c r="AH82" s="166"/>
      <c r="AJ82" s="14"/>
      <c r="AK82" s="16"/>
    </row>
    <row r="83" spans="1:51" x14ac:dyDescent="0.25">
      <c r="A83" s="32"/>
      <c r="B83" s="279"/>
      <c r="C83" s="225" t="s">
        <v>36</v>
      </c>
      <c r="D83" s="228"/>
      <c r="E83" s="228"/>
      <c r="F83" s="228"/>
      <c r="G83" s="228"/>
      <c r="H83" s="228"/>
      <c r="I83" s="228"/>
      <c r="J83" s="228"/>
      <c r="K83" s="228"/>
      <c r="L83" s="185"/>
      <c r="M83" s="185"/>
      <c r="N83" s="185"/>
      <c r="O83" s="194"/>
      <c r="P83" s="194"/>
      <c r="Q83" s="199">
        <f>D83</f>
        <v>0</v>
      </c>
      <c r="R83" s="137" t="s">
        <v>41</v>
      </c>
      <c r="S83" s="152"/>
      <c r="T83" s="152"/>
      <c r="U83" s="153">
        <f t="shared" ref="U83:U93" si="13">+S83*GRANTELIG</f>
        <v>0</v>
      </c>
      <c r="V83" s="153"/>
      <c r="W83" s="164"/>
      <c r="X83" s="164"/>
      <c r="Y83" s="164"/>
      <c r="Z83" s="164"/>
      <c r="AA83" s="164"/>
      <c r="AB83" s="164"/>
      <c r="AC83" s="153">
        <f t="shared" si="10"/>
        <v>0</v>
      </c>
      <c r="AD83" s="164"/>
      <c r="AE83" s="165"/>
      <c r="AF83" s="165"/>
      <c r="AG83" s="165"/>
      <c r="AH83" s="166"/>
      <c r="AJ83" s="14" t="s">
        <v>53</v>
      </c>
      <c r="AK83" s="16"/>
    </row>
    <row r="84" spans="1:51" x14ac:dyDescent="0.25">
      <c r="A84" s="32"/>
      <c r="B84" s="279"/>
      <c r="C84" s="225" t="s">
        <v>35</v>
      </c>
      <c r="D84" s="228"/>
      <c r="E84" s="228"/>
      <c r="F84" s="228"/>
      <c r="G84" s="228"/>
      <c r="H84" s="228"/>
      <c r="I84" s="228"/>
      <c r="J84" s="228"/>
      <c r="K84" s="228"/>
      <c r="L84" s="185"/>
      <c r="M84" s="185"/>
      <c r="N84" s="185"/>
      <c r="O84" s="194"/>
      <c r="P84" s="194"/>
      <c r="Q84" s="199">
        <f>D84</f>
        <v>0</v>
      </c>
      <c r="R84" s="137" t="s">
        <v>41</v>
      </c>
      <c r="S84" s="152"/>
      <c r="T84" s="152"/>
      <c r="U84" s="153">
        <f t="shared" si="13"/>
        <v>0</v>
      </c>
      <c r="V84" s="153"/>
      <c r="W84" s="164"/>
      <c r="X84" s="164"/>
      <c r="Y84" s="164"/>
      <c r="Z84" s="164"/>
      <c r="AA84" s="164"/>
      <c r="AB84" s="164"/>
      <c r="AC84" s="153">
        <f t="shared" si="10"/>
        <v>0</v>
      </c>
      <c r="AD84" s="164"/>
      <c r="AE84" s="165"/>
      <c r="AF84" s="165"/>
      <c r="AG84" s="165"/>
      <c r="AH84" s="166"/>
      <c r="AJ84" s="373">
        <f>IF(CONSTRCOST&lt;780000,(3575+0.1265*CONSTRCOST),0.55*(0.6788*CONSTRCOST^0.9206))</f>
        <v>368930.31720112549</v>
      </c>
      <c r="AK84" s="374"/>
    </row>
    <row r="85" spans="1:51" x14ac:dyDescent="0.25">
      <c r="A85" s="33"/>
      <c r="B85" s="279"/>
      <c r="C85" s="225" t="s">
        <v>104</v>
      </c>
      <c r="D85" s="228"/>
      <c r="E85" s="228"/>
      <c r="F85" s="228"/>
      <c r="G85" s="228"/>
      <c r="H85" s="228"/>
      <c r="I85" s="228"/>
      <c r="J85" s="228"/>
      <c r="K85" s="228"/>
      <c r="L85" s="185"/>
      <c r="M85" s="185"/>
      <c r="N85" s="185"/>
      <c r="O85" s="194"/>
      <c r="P85" s="194"/>
      <c r="Q85" s="199">
        <f>D85</f>
        <v>0</v>
      </c>
      <c r="R85" s="137" t="s">
        <v>41</v>
      </c>
      <c r="S85" s="152"/>
      <c r="T85" s="152"/>
      <c r="U85" s="153">
        <f t="shared" si="13"/>
        <v>0</v>
      </c>
      <c r="V85" s="153"/>
      <c r="W85" s="164"/>
      <c r="X85" s="164"/>
      <c r="Y85" s="164"/>
      <c r="Z85" s="164"/>
      <c r="AA85" s="164"/>
      <c r="AB85" s="164"/>
      <c r="AC85" s="153">
        <f t="shared" si="10"/>
        <v>0</v>
      </c>
      <c r="AD85" s="164"/>
      <c r="AE85" s="165"/>
      <c r="AF85" s="165"/>
      <c r="AG85" s="165"/>
      <c r="AH85" s="166"/>
      <c r="AJ85" s="373"/>
      <c r="AK85" s="374"/>
    </row>
    <row r="86" spans="1:51" ht="15.75" x14ac:dyDescent="0.25">
      <c r="A86" s="33"/>
      <c r="B86" s="279"/>
      <c r="C86" s="313" t="s">
        <v>39</v>
      </c>
      <c r="D86" s="317"/>
      <c r="E86" s="317"/>
      <c r="F86" s="317"/>
      <c r="G86" s="317"/>
      <c r="H86" s="317"/>
      <c r="I86" s="317"/>
      <c r="J86" s="317"/>
      <c r="K86" s="317"/>
      <c r="L86" s="194"/>
      <c r="M86" s="194"/>
      <c r="N86" s="194"/>
      <c r="O86" s="194"/>
      <c r="P86" s="194"/>
      <c r="Q86" s="199"/>
      <c r="R86" s="137"/>
      <c r="S86" s="152"/>
      <c r="T86" s="152"/>
      <c r="U86" s="153"/>
      <c r="V86" s="153"/>
      <c r="W86" s="164"/>
      <c r="X86" s="164"/>
      <c r="Y86" s="164"/>
      <c r="Z86" s="164"/>
      <c r="AA86" s="164"/>
      <c r="AB86" s="164"/>
      <c r="AC86" s="153"/>
      <c r="AD86" s="164"/>
      <c r="AE86" s="165"/>
      <c r="AF86" s="165"/>
      <c r="AG86" s="165"/>
      <c r="AH86" s="166"/>
      <c r="AJ86" s="322"/>
      <c r="AK86" s="323"/>
    </row>
    <row r="87" spans="1:51" x14ac:dyDescent="0.25">
      <c r="A87" s="33"/>
      <c r="B87" s="279"/>
      <c r="C87" s="320" t="s">
        <v>249</v>
      </c>
      <c r="D87" s="185"/>
      <c r="E87" s="185"/>
      <c r="F87" s="185"/>
      <c r="G87" s="185"/>
      <c r="H87" s="185"/>
      <c r="I87" s="185"/>
      <c r="J87" s="185"/>
      <c r="K87" s="185"/>
      <c r="L87" s="185"/>
      <c r="M87" s="185"/>
      <c r="N87" s="185"/>
      <c r="O87" s="194"/>
      <c r="P87" s="194"/>
      <c r="Q87" s="199"/>
      <c r="R87" s="137"/>
      <c r="S87" s="152"/>
      <c r="T87" s="152"/>
      <c r="U87" s="153"/>
      <c r="V87" s="153"/>
      <c r="W87" s="164"/>
      <c r="X87" s="164"/>
      <c r="Y87" s="164"/>
      <c r="Z87" s="164"/>
      <c r="AA87" s="164"/>
      <c r="AB87" s="164"/>
      <c r="AC87" s="153"/>
      <c r="AD87" s="164"/>
      <c r="AE87" s="165"/>
      <c r="AF87" s="165"/>
      <c r="AG87" s="165"/>
      <c r="AH87" s="166"/>
      <c r="AJ87" s="322"/>
      <c r="AK87" s="323"/>
    </row>
    <row r="88" spans="1:51" x14ac:dyDescent="0.25">
      <c r="A88" s="33"/>
      <c r="B88" s="279"/>
      <c r="C88" s="320" t="s">
        <v>251</v>
      </c>
      <c r="D88" s="194"/>
      <c r="E88" s="194"/>
      <c r="F88" s="194"/>
      <c r="G88" s="194"/>
      <c r="H88" s="194"/>
      <c r="I88" s="194"/>
      <c r="J88" s="194"/>
      <c r="K88" s="194"/>
      <c r="L88" s="194"/>
      <c r="M88" s="194"/>
      <c r="N88" s="194"/>
      <c r="O88" s="194"/>
      <c r="P88" s="194"/>
      <c r="Q88" s="199"/>
      <c r="R88" s="194"/>
      <c r="S88" s="152"/>
      <c r="T88" s="152"/>
      <c r="U88" s="153"/>
      <c r="V88" s="153"/>
      <c r="W88" s="164"/>
      <c r="X88" s="164"/>
      <c r="Y88" s="164"/>
      <c r="Z88" s="164"/>
      <c r="AA88" s="164"/>
      <c r="AB88" s="164"/>
      <c r="AC88" s="153"/>
      <c r="AD88" s="164"/>
      <c r="AE88" s="165"/>
      <c r="AF88" s="165"/>
      <c r="AG88" s="165"/>
      <c r="AH88" s="166"/>
      <c r="AJ88" s="322"/>
      <c r="AK88" s="323"/>
    </row>
    <row r="89" spans="1:51" x14ac:dyDescent="0.25">
      <c r="A89" s="33"/>
      <c r="B89" s="279"/>
      <c r="C89" s="225" t="s">
        <v>252</v>
      </c>
      <c r="D89" s="185"/>
      <c r="E89" s="185"/>
      <c r="F89" s="185"/>
      <c r="G89" s="185"/>
      <c r="H89" s="185"/>
      <c r="I89" s="185"/>
      <c r="J89" s="185"/>
      <c r="K89" s="185"/>
      <c r="L89" s="185"/>
      <c r="M89" s="185"/>
      <c r="N89" s="185"/>
      <c r="O89" s="194"/>
      <c r="P89" s="194"/>
      <c r="Q89" s="199"/>
      <c r="R89" s="137"/>
      <c r="S89" s="152"/>
      <c r="T89" s="152"/>
      <c r="U89" s="153"/>
      <c r="V89" s="153"/>
      <c r="W89" s="164"/>
      <c r="X89" s="164"/>
      <c r="Y89" s="164"/>
      <c r="Z89" s="164"/>
      <c r="AA89" s="164"/>
      <c r="AB89" s="164"/>
      <c r="AC89" s="153"/>
      <c r="AD89" s="164"/>
      <c r="AE89" s="165"/>
      <c r="AF89" s="165"/>
      <c r="AG89" s="165"/>
      <c r="AH89" s="166"/>
      <c r="AJ89" s="322"/>
      <c r="AK89" s="323"/>
    </row>
    <row r="90" spans="1:51" x14ac:dyDescent="0.25">
      <c r="A90" s="33"/>
      <c r="B90" s="279"/>
      <c r="C90" s="225" t="s">
        <v>253</v>
      </c>
      <c r="D90" s="185"/>
      <c r="E90" s="185"/>
      <c r="F90" s="185"/>
      <c r="G90" s="185"/>
      <c r="H90" s="185"/>
      <c r="I90" s="185"/>
      <c r="J90" s="185"/>
      <c r="K90" s="185"/>
      <c r="L90" s="185"/>
      <c r="M90" s="185"/>
      <c r="N90" s="185"/>
      <c r="O90" s="194"/>
      <c r="P90" s="194"/>
      <c r="Q90" s="199"/>
      <c r="R90" s="137" t="s">
        <v>41</v>
      </c>
      <c r="S90" s="152"/>
      <c r="T90" s="152"/>
      <c r="U90" s="153"/>
      <c r="V90" s="153"/>
      <c r="W90" s="164"/>
      <c r="X90" s="164"/>
      <c r="Y90" s="164"/>
      <c r="Z90" s="164"/>
      <c r="AA90" s="164"/>
      <c r="AB90" s="164"/>
      <c r="AC90" s="153"/>
      <c r="AD90" s="164"/>
      <c r="AE90" s="165"/>
      <c r="AF90" s="165"/>
      <c r="AG90" s="165"/>
      <c r="AH90" s="166"/>
      <c r="AJ90" s="322"/>
      <c r="AK90" s="323"/>
    </row>
    <row r="91" spans="1:51" x14ac:dyDescent="0.25">
      <c r="A91" s="32"/>
      <c r="B91" s="279"/>
      <c r="C91" s="225" t="s">
        <v>254</v>
      </c>
      <c r="D91" s="228"/>
      <c r="E91" s="228"/>
      <c r="F91" s="228"/>
      <c r="G91" s="228"/>
      <c r="H91" s="228"/>
      <c r="I91" s="228"/>
      <c r="J91" s="228"/>
      <c r="K91" s="228"/>
      <c r="L91" s="185"/>
      <c r="M91" s="185"/>
      <c r="N91" s="185"/>
      <c r="O91" s="194"/>
      <c r="P91" s="194"/>
      <c r="Q91" s="199">
        <f>D91</f>
        <v>0</v>
      </c>
      <c r="R91" s="137" t="s">
        <v>41</v>
      </c>
      <c r="S91" s="152"/>
      <c r="T91" s="152"/>
      <c r="U91" s="153">
        <f t="shared" si="13"/>
        <v>0</v>
      </c>
      <c r="V91" s="153"/>
      <c r="W91" s="164"/>
      <c r="X91" s="164"/>
      <c r="Y91" s="164"/>
      <c r="Z91" s="164"/>
      <c r="AA91" s="164"/>
      <c r="AB91" s="164"/>
      <c r="AC91" s="153">
        <f t="shared" si="10"/>
        <v>0</v>
      </c>
      <c r="AD91" s="164"/>
      <c r="AE91" s="165"/>
      <c r="AF91" s="165"/>
      <c r="AG91" s="165"/>
      <c r="AH91" s="166"/>
      <c r="AJ91" s="371" t="str">
        <f>IF(SUM(Q81:Q85)&gt;AJ84,"Over Allowable","Allowable")</f>
        <v>Allowable</v>
      </c>
      <c r="AK91" s="372"/>
    </row>
    <row r="92" spans="1:51" x14ac:dyDescent="0.25">
      <c r="A92" s="32"/>
      <c r="B92" s="279"/>
      <c r="C92" s="225" t="s">
        <v>250</v>
      </c>
      <c r="D92" s="228"/>
      <c r="E92" s="228"/>
      <c r="F92" s="228"/>
      <c r="G92" s="228"/>
      <c r="H92" s="228"/>
      <c r="I92" s="228"/>
      <c r="J92" s="228"/>
      <c r="K92" s="228"/>
      <c r="L92" s="185"/>
      <c r="M92" s="185"/>
      <c r="N92" s="185"/>
      <c r="O92" s="194"/>
      <c r="P92" s="194"/>
      <c r="Q92" s="199">
        <f>D92</f>
        <v>0</v>
      </c>
      <c r="R92" s="137" t="s">
        <v>41</v>
      </c>
      <c r="S92" s="152"/>
      <c r="T92" s="152"/>
      <c r="U92" s="153">
        <f t="shared" si="13"/>
        <v>0</v>
      </c>
      <c r="V92" s="153"/>
      <c r="W92" s="164"/>
      <c r="X92" s="164"/>
      <c r="Y92" s="164"/>
      <c r="Z92" s="164"/>
      <c r="AA92" s="164"/>
      <c r="AB92" s="164"/>
      <c r="AC92" s="153">
        <f t="shared" si="10"/>
        <v>0</v>
      </c>
      <c r="AD92" s="164"/>
      <c r="AE92" s="165"/>
      <c r="AF92" s="165"/>
      <c r="AG92" s="165"/>
      <c r="AH92" s="166"/>
      <c r="AJ92" s="371"/>
      <c r="AK92" s="372"/>
    </row>
    <row r="93" spans="1:51" ht="15.75" x14ac:dyDescent="0.25">
      <c r="A93" s="33"/>
      <c r="B93" s="279"/>
      <c r="C93" s="321" t="s">
        <v>159</v>
      </c>
      <c r="D93" s="5"/>
      <c r="E93" s="5"/>
      <c r="F93" s="5"/>
      <c r="G93" s="5"/>
      <c r="H93" s="5"/>
      <c r="I93" s="5"/>
      <c r="J93" s="5"/>
      <c r="K93" s="5"/>
      <c r="L93" s="185"/>
      <c r="M93" s="185"/>
      <c r="N93" s="185"/>
      <c r="O93" s="194"/>
      <c r="P93" s="194"/>
      <c r="Q93" s="199"/>
      <c r="R93" s="137" t="s">
        <v>41</v>
      </c>
      <c r="S93" s="152"/>
      <c r="T93" s="152"/>
      <c r="U93" s="153">
        <f t="shared" si="13"/>
        <v>0</v>
      </c>
      <c r="V93" s="153"/>
      <c r="W93" s="153"/>
      <c r="X93" s="153"/>
      <c r="Y93" s="153"/>
      <c r="Z93" s="153"/>
      <c r="AA93" s="153"/>
      <c r="AB93" s="153"/>
      <c r="AC93" s="153">
        <f t="shared" si="10"/>
        <v>0</v>
      </c>
      <c r="AD93" s="153"/>
      <c r="AE93" s="154"/>
      <c r="AF93" s="154"/>
      <c r="AG93" s="154"/>
      <c r="AH93" s="155"/>
      <c r="AJ93" s="14"/>
      <c r="AK93" s="16"/>
    </row>
    <row r="94" spans="1:51" s="22" customFormat="1" ht="18" customHeight="1" thickBot="1" x14ac:dyDescent="0.35">
      <c r="A94" s="214" t="s">
        <v>11</v>
      </c>
      <c r="B94" s="284"/>
      <c r="C94" s="215"/>
      <c r="D94" s="215"/>
      <c r="E94" s="215"/>
      <c r="F94" s="215"/>
      <c r="G94" s="215"/>
      <c r="H94" s="215"/>
      <c r="I94" s="215"/>
      <c r="J94" s="215"/>
      <c r="K94" s="215"/>
      <c r="L94" s="202" t="s">
        <v>135</v>
      </c>
      <c r="M94" s="202"/>
      <c r="N94" s="202" t="s">
        <v>137</v>
      </c>
      <c r="O94" s="215"/>
      <c r="P94" s="216"/>
      <c r="Q94" s="109"/>
      <c r="R94" s="132"/>
      <c r="S94" s="173"/>
      <c r="T94" s="173"/>
      <c r="U94" s="174"/>
      <c r="V94" s="174"/>
      <c r="W94" s="174"/>
      <c r="X94" s="174"/>
      <c r="Y94" s="174"/>
      <c r="Z94" s="174"/>
      <c r="AA94" s="174"/>
      <c r="AB94" s="174"/>
      <c r="AC94" s="174"/>
      <c r="AD94" s="175"/>
      <c r="AE94" s="176"/>
      <c r="AF94" s="176"/>
      <c r="AG94" s="176"/>
      <c r="AH94" s="177"/>
      <c r="AI94" s="48"/>
      <c r="AJ94" s="25"/>
      <c r="AK94" s="26"/>
      <c r="AL94" s="48"/>
      <c r="AM94" s="48"/>
      <c r="AN94" s="48"/>
      <c r="AO94" s="53"/>
      <c r="AP94" s="53"/>
      <c r="AQ94" s="53"/>
      <c r="AR94" s="53"/>
      <c r="AS94" s="53"/>
      <c r="AT94" s="53"/>
      <c r="AU94" s="53"/>
      <c r="AV94" s="53"/>
      <c r="AW94" s="53"/>
      <c r="AX94" s="53"/>
      <c r="AY94" s="53"/>
    </row>
    <row r="95" spans="1:51" x14ac:dyDescent="0.25">
      <c r="A95" s="33"/>
      <c r="B95" s="283"/>
      <c r="C95" s="212" t="s">
        <v>12</v>
      </c>
      <c r="D95" s="11"/>
      <c r="E95" s="11"/>
      <c r="F95" s="11"/>
      <c r="G95" s="11"/>
      <c r="H95" s="11"/>
      <c r="I95" s="11"/>
      <c r="J95" s="11"/>
      <c r="K95" s="11"/>
      <c r="L95" s="185"/>
      <c r="M95" s="185"/>
      <c r="N95" s="185"/>
      <c r="O95" s="213"/>
      <c r="P95" s="3"/>
      <c r="Q95" s="11"/>
      <c r="R95" s="138"/>
      <c r="S95" s="163"/>
      <c r="T95" s="163"/>
      <c r="U95" s="153">
        <f>S95*GRANTELIG</f>
        <v>0</v>
      </c>
      <c r="V95" s="153">
        <f>Q95-S95</f>
        <v>0</v>
      </c>
      <c r="W95" s="178"/>
      <c r="X95" s="178"/>
      <c r="Y95" s="178"/>
      <c r="Z95" s="178"/>
      <c r="AA95" s="178"/>
      <c r="AB95" s="178"/>
      <c r="AC95" s="153">
        <f>Q95-S95-V95</f>
        <v>0</v>
      </c>
      <c r="AD95" s="178"/>
      <c r="AE95" s="179"/>
      <c r="AF95" s="165"/>
      <c r="AG95" s="165"/>
      <c r="AH95" s="166"/>
      <c r="AJ95" s="14" t="s">
        <v>54</v>
      </c>
      <c r="AK95" s="16"/>
    </row>
    <row r="96" spans="1:51" x14ac:dyDescent="0.25">
      <c r="A96" s="32"/>
      <c r="B96" s="283"/>
      <c r="C96" s="212" t="s">
        <v>13</v>
      </c>
      <c r="D96" s="6"/>
      <c r="E96" s="6"/>
      <c r="F96" s="6"/>
      <c r="G96" s="6"/>
      <c r="H96" s="6"/>
      <c r="I96" s="6"/>
      <c r="J96" s="6"/>
      <c r="K96" s="6"/>
      <c r="L96" s="185"/>
      <c r="M96" s="185"/>
      <c r="N96" s="185"/>
      <c r="O96" s="213"/>
      <c r="P96" s="3"/>
      <c r="Q96" s="6"/>
      <c r="R96" s="139"/>
      <c r="S96" s="163"/>
      <c r="T96" s="163"/>
      <c r="U96" s="153">
        <f>S96*GRANTELIG</f>
        <v>0</v>
      </c>
      <c r="V96" s="153">
        <f>Q96-S96</f>
        <v>0</v>
      </c>
      <c r="W96" s="156"/>
      <c r="X96" s="156"/>
      <c r="Y96" s="156"/>
      <c r="Z96" s="156"/>
      <c r="AA96" s="156"/>
      <c r="AB96" s="156"/>
      <c r="AC96" s="153">
        <f>Q96-S96-V96</f>
        <v>0</v>
      </c>
      <c r="AD96" s="156"/>
      <c r="AE96" s="157"/>
      <c r="AF96" s="154"/>
      <c r="AG96" s="154"/>
      <c r="AH96" s="155"/>
      <c r="AJ96" s="363">
        <f>+AJ62+AJ71+AJ84</f>
        <v>670782.39491113718</v>
      </c>
      <c r="AK96" s="364"/>
    </row>
    <row r="97" spans="1:51" ht="15.75" thickBot="1" x14ac:dyDescent="0.3">
      <c r="A97" s="32"/>
      <c r="B97" s="283"/>
      <c r="C97" s="212" t="s">
        <v>82</v>
      </c>
      <c r="D97" s="213"/>
      <c r="E97" s="213"/>
      <c r="F97" s="213"/>
      <c r="G97" s="213"/>
      <c r="H97" s="213"/>
      <c r="I97" s="213"/>
      <c r="J97" s="213"/>
      <c r="K97" s="213"/>
      <c r="L97" s="185"/>
      <c r="M97" s="185"/>
      <c r="N97" s="185"/>
      <c r="O97" s="213"/>
      <c r="P97" s="3"/>
      <c r="Q97" s="6"/>
      <c r="R97" s="139"/>
      <c r="S97" s="163"/>
      <c r="T97" s="163"/>
      <c r="U97" s="153"/>
      <c r="V97" s="153"/>
      <c r="W97" s="156"/>
      <c r="X97" s="156"/>
      <c r="Y97" s="156"/>
      <c r="Z97" s="156"/>
      <c r="AA97" s="156"/>
      <c r="AB97" s="156"/>
      <c r="AC97" s="153">
        <f>Q97-S97-V97</f>
        <v>0</v>
      </c>
      <c r="AD97" s="156"/>
      <c r="AE97" s="157"/>
      <c r="AF97" s="154"/>
      <c r="AG97" s="154"/>
      <c r="AH97" s="155"/>
      <c r="AJ97" s="365"/>
      <c r="AK97" s="366"/>
    </row>
    <row r="98" spans="1:51" x14ac:dyDescent="0.25">
      <c r="A98" s="33"/>
      <c r="B98" s="283"/>
      <c r="C98" s="212" t="s">
        <v>14</v>
      </c>
      <c r="D98" s="213"/>
      <c r="E98" s="213"/>
      <c r="F98" s="213"/>
      <c r="G98" s="213"/>
      <c r="H98" s="213"/>
      <c r="I98" s="213"/>
      <c r="J98" s="213"/>
      <c r="K98" s="213"/>
      <c r="L98" s="185"/>
      <c r="M98" s="185"/>
      <c r="N98" s="185"/>
      <c r="O98" s="213"/>
      <c r="P98" s="3"/>
      <c r="Q98" s="6"/>
      <c r="R98" s="139"/>
      <c r="S98" s="163"/>
      <c r="T98" s="163"/>
      <c r="U98" s="153"/>
      <c r="V98" s="153"/>
      <c r="W98" s="156"/>
      <c r="X98" s="156"/>
      <c r="Y98" s="156"/>
      <c r="Z98" s="156"/>
      <c r="AA98" s="156"/>
      <c r="AB98" s="156"/>
      <c r="AC98" s="153">
        <f>Q98-S98-V98</f>
        <v>0</v>
      </c>
      <c r="AD98" s="156"/>
      <c r="AE98" s="157"/>
      <c r="AF98" s="154"/>
      <c r="AG98" s="154"/>
      <c r="AH98" s="155"/>
      <c r="AJ98" s="37"/>
      <c r="AK98" s="37"/>
    </row>
    <row r="99" spans="1:51" ht="15.75" thickBot="1" x14ac:dyDescent="0.3">
      <c r="A99" s="34"/>
      <c r="B99" s="285"/>
      <c r="C99" s="209" t="s">
        <v>0</v>
      </c>
      <c r="D99" s="210"/>
      <c r="E99" s="210"/>
      <c r="F99" s="210"/>
      <c r="G99" s="210"/>
      <c r="H99" s="210"/>
      <c r="I99" s="210"/>
      <c r="J99" s="210"/>
      <c r="K99" s="210"/>
      <c r="L99" s="210"/>
      <c r="M99" s="210"/>
      <c r="N99" s="210"/>
      <c r="O99" s="210"/>
      <c r="P99" s="211"/>
      <c r="Q99" s="10"/>
      <c r="R99" s="134"/>
      <c r="S99" s="163"/>
      <c r="T99" s="163"/>
      <c r="U99" s="153"/>
      <c r="V99" s="153"/>
      <c r="W99" s="156"/>
      <c r="X99" s="217"/>
      <c r="Y99" s="217"/>
      <c r="Z99" s="217"/>
      <c r="AA99" s="168"/>
      <c r="AB99" s="156"/>
      <c r="AC99" s="153">
        <f>Q99-S99-V99</f>
        <v>0</v>
      </c>
      <c r="AD99" s="168"/>
      <c r="AE99" s="169"/>
      <c r="AF99" s="169"/>
      <c r="AG99" s="169"/>
      <c r="AH99" s="170"/>
      <c r="AJ99" s="37"/>
      <c r="AK99" s="37"/>
    </row>
    <row r="100" spans="1:51" ht="27" thickBot="1" x14ac:dyDescent="0.45">
      <c r="A100" s="378" t="s">
        <v>335</v>
      </c>
      <c r="B100" s="378"/>
      <c r="C100" s="378"/>
      <c r="D100" s="360"/>
      <c r="E100" s="360"/>
      <c r="F100" s="360"/>
      <c r="G100" s="360"/>
      <c r="H100" s="360"/>
      <c r="I100" s="360"/>
      <c r="J100" s="360"/>
      <c r="K100" s="360"/>
      <c r="L100" s="360"/>
      <c r="M100" s="360"/>
      <c r="N100" s="360"/>
      <c r="O100" s="360"/>
      <c r="P100" s="360"/>
      <c r="Q100" s="361"/>
      <c r="R100" s="327"/>
      <c r="S100" s="355"/>
      <c r="T100" s="355"/>
      <c r="U100" s="355"/>
      <c r="V100" s="355"/>
      <c r="W100" s="355"/>
      <c r="X100" s="356"/>
      <c r="Y100" s="356"/>
      <c r="Z100" s="356"/>
      <c r="AA100" s="357"/>
      <c r="AB100" s="355"/>
      <c r="AC100" s="355"/>
      <c r="AD100" s="357"/>
      <c r="AE100" s="358"/>
      <c r="AF100" s="358"/>
      <c r="AG100" s="358"/>
      <c r="AH100" s="359"/>
      <c r="AJ100" s="37"/>
      <c r="AK100" s="37"/>
    </row>
    <row r="101" spans="1:51" ht="27" thickBot="1" x14ac:dyDescent="0.45">
      <c r="A101" s="378" t="s">
        <v>336</v>
      </c>
      <c r="B101" s="378"/>
      <c r="C101" s="378"/>
      <c r="D101" s="360"/>
      <c r="E101" s="360"/>
      <c r="F101" s="360"/>
      <c r="G101" s="360"/>
      <c r="H101" s="360"/>
      <c r="I101" s="360"/>
      <c r="J101" s="360"/>
      <c r="K101" s="360"/>
      <c r="L101" s="360"/>
      <c r="M101" s="360"/>
      <c r="N101" s="360"/>
      <c r="O101" s="360"/>
      <c r="P101" s="360"/>
      <c r="Q101" s="362"/>
      <c r="R101" s="327"/>
      <c r="S101" s="355"/>
      <c r="T101" s="355"/>
      <c r="U101" s="355"/>
      <c r="V101" s="355"/>
      <c r="W101" s="355"/>
      <c r="X101" s="356"/>
      <c r="Y101" s="356"/>
      <c r="Z101" s="356"/>
      <c r="AA101" s="357"/>
      <c r="AB101" s="355"/>
      <c r="AC101" s="355"/>
      <c r="AD101" s="357"/>
      <c r="AE101" s="358"/>
      <c r="AF101" s="358"/>
      <c r="AG101" s="358"/>
      <c r="AH101" s="359"/>
      <c r="AJ101" s="37"/>
      <c r="AK101" s="37"/>
    </row>
    <row r="102" spans="1:51" ht="27" thickBot="1" x14ac:dyDescent="0.45">
      <c r="A102" s="450" t="s">
        <v>52</v>
      </c>
      <c r="B102" s="450"/>
      <c r="C102" s="450"/>
      <c r="D102" s="450"/>
      <c r="E102" s="450"/>
      <c r="F102" s="450"/>
      <c r="G102" s="450"/>
      <c r="H102" s="450"/>
      <c r="I102" s="450"/>
      <c r="J102" s="450"/>
      <c r="K102" s="450"/>
      <c r="L102" s="450"/>
      <c r="M102" s="450"/>
      <c r="N102" s="450"/>
      <c r="O102" s="450"/>
      <c r="P102" s="450"/>
      <c r="Q102" s="15">
        <f>SUM(Q9:Q33)</f>
        <v>3250000</v>
      </c>
      <c r="R102" s="140"/>
      <c r="S102" s="108" t="e">
        <f ca="1">SUM(S9:S33)</f>
        <v>#DIV/0!</v>
      </c>
      <c r="T102" s="108" t="e">
        <f ca="1">SUM(T9:T33)</f>
        <v>#DIV/0!</v>
      </c>
      <c r="U102" s="110"/>
      <c r="V102" s="64" t="e">
        <f t="shared" ref="V102:AB102" ca="1" si="14">SUM(V9:V33)</f>
        <v>#DIV/0!</v>
      </c>
      <c r="W102" s="64" t="e">
        <f t="shared" ca="1" si="14"/>
        <v>#DIV/0!</v>
      </c>
      <c r="X102" s="64">
        <f t="shared" si="14"/>
        <v>0</v>
      </c>
      <c r="Y102" s="64">
        <f t="shared" si="14"/>
        <v>0</v>
      </c>
      <c r="Z102" s="64">
        <f t="shared" si="14"/>
        <v>0</v>
      </c>
      <c r="AA102" s="64" t="e">
        <f t="shared" ca="1" si="14"/>
        <v>#DIV/0!</v>
      </c>
      <c r="AB102" s="64" t="e">
        <f t="shared" ca="1" si="14"/>
        <v>#DIV/0!</v>
      </c>
      <c r="AC102" s="64" t="e">
        <f ca="1">SUM(AC9:AC42)</f>
        <v>#DIV/0!</v>
      </c>
      <c r="AD102" s="79"/>
      <c r="AE102" s="65"/>
      <c r="AF102" s="65"/>
      <c r="AG102" s="65"/>
      <c r="AH102" s="66"/>
      <c r="AJ102" s="37"/>
      <c r="AK102" s="37"/>
    </row>
    <row r="103" spans="1:51" ht="26.25" customHeight="1" thickBot="1" x14ac:dyDescent="0.45">
      <c r="A103" s="429" t="s">
        <v>15</v>
      </c>
      <c r="B103" s="429"/>
      <c r="C103" s="429"/>
      <c r="D103" s="429"/>
      <c r="E103" s="429"/>
      <c r="F103" s="429"/>
      <c r="G103" s="429"/>
      <c r="H103" s="429"/>
      <c r="I103" s="429"/>
      <c r="J103" s="429"/>
      <c r="K103" s="429"/>
      <c r="L103" s="429"/>
      <c r="M103" s="429"/>
      <c r="N103" s="429"/>
      <c r="O103" s="429"/>
      <c r="P103" s="430"/>
      <c r="Q103" s="93">
        <f>SUM(Q9:Q99)</f>
        <v>3328508</v>
      </c>
      <c r="R103" s="141"/>
      <c r="S103" s="108" t="e">
        <f ca="1">SUM(S9:S99)</f>
        <v>#DIV/0!</v>
      </c>
      <c r="T103" s="108" t="e">
        <f ca="1">SUM(T9:T99)</f>
        <v>#DIV/0!</v>
      </c>
      <c r="U103" s="112" t="e">
        <f t="shared" ref="U103:AC103" ca="1" si="15">SUM(U9:U99)</f>
        <v>#DIV/0!</v>
      </c>
      <c r="V103" s="67" t="e">
        <f t="shared" ca="1" si="15"/>
        <v>#DIV/0!</v>
      </c>
      <c r="W103" s="67" t="e">
        <f t="shared" ca="1" si="15"/>
        <v>#DIV/0!</v>
      </c>
      <c r="X103" s="67">
        <f t="shared" si="15"/>
        <v>0</v>
      </c>
      <c r="Y103" s="67">
        <f t="shared" si="15"/>
        <v>0</v>
      </c>
      <c r="Z103" s="67">
        <f t="shared" si="15"/>
        <v>0</v>
      </c>
      <c r="AA103" s="70" t="e">
        <f t="shared" ca="1" si="15"/>
        <v>#DIV/0!</v>
      </c>
      <c r="AB103" s="70" t="e">
        <f t="shared" ca="1" si="15"/>
        <v>#DIV/0!</v>
      </c>
      <c r="AC103" s="67" t="e">
        <f t="shared" ca="1" si="15"/>
        <v>#DIV/0!</v>
      </c>
      <c r="AD103" s="80"/>
      <c r="AE103" s="67">
        <f>SUM(AE9:AE99)</f>
        <v>0</v>
      </c>
      <c r="AF103" s="67">
        <f>SUM(AF9:AF99)</f>
        <v>0</v>
      </c>
      <c r="AG103" s="67">
        <f>SUM(AG9:AG99)</f>
        <v>0</v>
      </c>
      <c r="AH103" s="91">
        <f>SUM(AH9:AH99)</f>
        <v>0</v>
      </c>
      <c r="AJ103" s="37"/>
      <c r="AK103" s="37"/>
    </row>
    <row r="104" spans="1:51" ht="27" thickBot="1" x14ac:dyDescent="0.45">
      <c r="A104" s="39" t="s">
        <v>86</v>
      </c>
      <c r="B104" s="39"/>
      <c r="C104" s="39"/>
      <c r="D104" s="38"/>
      <c r="E104" s="38"/>
      <c r="F104" s="38"/>
      <c r="G104" s="38"/>
      <c r="H104" s="38"/>
      <c r="I104" s="38"/>
      <c r="J104" s="38"/>
      <c r="K104" s="38"/>
      <c r="L104" s="38"/>
      <c r="M104" s="38"/>
      <c r="N104" s="38"/>
      <c r="O104" s="68"/>
      <c r="P104" s="69"/>
      <c r="Q104" s="94" t="s">
        <v>125</v>
      </c>
      <c r="R104" s="75"/>
      <c r="S104" s="94" t="s">
        <v>125</v>
      </c>
      <c r="T104" s="94"/>
      <c r="U104" s="94" t="s">
        <v>125</v>
      </c>
      <c r="V104" s="94" t="s">
        <v>125</v>
      </c>
      <c r="W104" s="257"/>
      <c r="X104" s="42"/>
      <c r="Y104" s="42"/>
      <c r="Z104" s="42"/>
      <c r="AA104" s="42"/>
      <c r="AB104" s="42"/>
      <c r="AC104" s="94" t="s">
        <v>125</v>
      </c>
      <c r="AD104" s="42"/>
      <c r="AE104" s="42"/>
      <c r="AF104" s="37"/>
      <c r="AG104" s="37"/>
      <c r="AH104" s="37"/>
      <c r="AJ104" s="37"/>
      <c r="AK104" s="37"/>
    </row>
    <row r="105" spans="1:51" ht="27" thickBot="1" x14ac:dyDescent="0.45">
      <c r="A105" s="427" t="s">
        <v>138</v>
      </c>
      <c r="B105" s="427"/>
      <c r="C105" s="428"/>
      <c r="D105" s="428"/>
      <c r="E105" s="428"/>
      <c r="F105" s="428"/>
      <c r="G105" s="428"/>
      <c r="H105" s="428"/>
      <c r="I105" s="428"/>
      <c r="J105" s="428"/>
      <c r="K105" s="428"/>
      <c r="L105" s="428"/>
      <c r="M105" s="428"/>
      <c r="N105" s="428"/>
      <c r="O105" s="428"/>
      <c r="P105" s="428"/>
      <c r="Q105" s="208">
        <f>+S105+V105+AC105</f>
        <v>0</v>
      </c>
      <c r="R105" s="43"/>
      <c r="S105" s="203"/>
      <c r="T105" s="247"/>
      <c r="U105" s="204">
        <v>0</v>
      </c>
      <c r="V105" s="205"/>
      <c r="W105" s="205"/>
      <c r="X105" s="206"/>
      <c r="Y105" s="206"/>
      <c r="Z105" s="206"/>
      <c r="AA105" s="206"/>
      <c r="AB105" s="259"/>
      <c r="AC105" s="207"/>
      <c r="AD105" s="42"/>
      <c r="AE105" s="42"/>
      <c r="AF105" s="37"/>
      <c r="AG105" s="37"/>
      <c r="AH105" s="37"/>
      <c r="AJ105" s="37"/>
      <c r="AK105" s="37"/>
    </row>
    <row r="106" spans="1:51" ht="27.75" thickTop="1" thickBot="1" x14ac:dyDescent="0.45">
      <c r="A106" s="369" t="s">
        <v>16</v>
      </c>
      <c r="B106" s="369"/>
      <c r="C106" s="370"/>
      <c r="D106" s="37"/>
      <c r="E106" s="37"/>
      <c r="F106" s="37"/>
      <c r="G106" s="37"/>
      <c r="H106" s="37"/>
      <c r="I106" s="37"/>
      <c r="J106" s="37"/>
      <c r="K106" s="37"/>
      <c r="L106" s="37"/>
      <c r="M106" s="37"/>
      <c r="N106" s="37"/>
      <c r="O106" s="39"/>
      <c r="P106" s="39"/>
      <c r="Q106" s="106" t="e">
        <f ca="1">Q105-S103-V103-AA103-AC103-X103-Y103-Z103</f>
        <v>#DIV/0!</v>
      </c>
      <c r="R106" s="40"/>
      <c r="S106" s="41"/>
      <c r="T106" s="41"/>
      <c r="U106" s="111" t="s">
        <v>109</v>
      </c>
      <c r="V106" s="41"/>
      <c r="W106" s="41"/>
      <c r="X106" s="41"/>
      <c r="Y106" s="41"/>
      <c r="Z106" s="41"/>
      <c r="AA106" s="41"/>
      <c r="AB106" s="41"/>
      <c r="AC106" s="41"/>
      <c r="AD106" s="41"/>
      <c r="AE106" s="42"/>
      <c r="AF106" s="300" t="s">
        <v>143</v>
      </c>
      <c r="AG106" s="249"/>
      <c r="AH106" s="250"/>
      <c r="AJ106" s="37"/>
      <c r="AK106" s="37"/>
    </row>
    <row r="107" spans="1:51" s="37" customFormat="1" ht="29.25" thickBot="1" x14ac:dyDescent="0.5">
      <c r="A107" s="122" t="s">
        <v>128</v>
      </c>
      <c r="B107" s="286"/>
      <c r="C107" s="36"/>
      <c r="D107" s="121">
        <f>(Q95+Q96)/CONSTRCOST</f>
        <v>0</v>
      </c>
      <c r="E107" s="354"/>
      <c r="F107" s="354"/>
      <c r="G107" s="354"/>
      <c r="H107" s="354"/>
      <c r="I107" s="354"/>
      <c r="J107" s="354"/>
      <c r="K107" s="354"/>
      <c r="L107" s="44"/>
      <c r="M107" s="44"/>
      <c r="N107" s="44"/>
      <c r="O107" s="36"/>
      <c r="P107" s="36"/>
      <c r="AE107" s="38"/>
      <c r="AF107" s="375" t="s">
        <v>148</v>
      </c>
      <c r="AG107" s="376"/>
      <c r="AH107" s="377"/>
      <c r="AO107" s="49"/>
      <c r="AP107" s="49"/>
      <c r="AQ107" s="49"/>
      <c r="AR107" s="49"/>
      <c r="AS107" s="49"/>
      <c r="AT107" s="49"/>
      <c r="AU107" s="49"/>
      <c r="AV107" s="49"/>
      <c r="AW107" s="49"/>
      <c r="AX107" s="49"/>
      <c r="AY107" s="49"/>
    </row>
    <row r="108" spans="1:51" s="28" customFormat="1" ht="29.25" thickBot="1" x14ac:dyDescent="0.5">
      <c r="A108" s="367" t="s">
        <v>62</v>
      </c>
      <c r="B108" s="367"/>
      <c r="C108" s="367"/>
      <c r="D108" s="367"/>
      <c r="E108" s="367"/>
      <c r="F108" s="367"/>
      <c r="G108" s="367"/>
      <c r="H108" s="367"/>
      <c r="I108" s="367"/>
      <c r="J108" s="367"/>
      <c r="K108" s="367"/>
      <c r="L108" s="367"/>
      <c r="M108" s="367"/>
      <c r="N108" s="367"/>
      <c r="O108" s="367"/>
      <c r="P108" s="367"/>
      <c r="Q108" s="367"/>
      <c r="R108" s="368"/>
      <c r="S108" s="103" t="e">
        <f ca="1">T103</f>
        <v>#DIV/0!</v>
      </c>
      <c r="T108" s="37"/>
      <c r="U108" s="44"/>
      <c r="V108" s="44"/>
      <c r="W108" s="44"/>
      <c r="X108" s="44"/>
      <c r="Y108" s="44"/>
      <c r="Z108" s="44"/>
      <c r="AA108" s="44"/>
      <c r="AB108" s="44"/>
      <c r="AC108" s="44"/>
      <c r="AD108" s="44"/>
      <c r="AE108" s="44"/>
      <c r="AF108" s="301" t="s">
        <v>45</v>
      </c>
      <c r="AG108" s="302"/>
      <c r="AH108" s="254" t="e">
        <f ca="1">AJ44</f>
        <v>#DIV/0!</v>
      </c>
      <c r="AI108" s="44"/>
      <c r="AJ108" s="44"/>
      <c r="AK108" s="44"/>
      <c r="AL108" s="44"/>
      <c r="AM108" s="44"/>
      <c r="AN108" s="44"/>
      <c r="AO108" s="54"/>
      <c r="AP108" s="54"/>
      <c r="AQ108" s="54"/>
      <c r="AR108" s="54"/>
      <c r="AS108" s="54"/>
      <c r="AT108" s="54"/>
      <c r="AU108" s="54"/>
      <c r="AV108" s="54"/>
      <c r="AW108" s="54"/>
      <c r="AX108" s="54"/>
      <c r="AY108" s="54"/>
    </row>
    <row r="109" spans="1:51" s="28" customFormat="1" ht="29.25" thickBot="1" x14ac:dyDescent="0.5">
      <c r="A109" s="367" t="s">
        <v>61</v>
      </c>
      <c r="B109" s="367"/>
      <c r="C109" s="367"/>
      <c r="D109" s="367"/>
      <c r="E109" s="367"/>
      <c r="F109" s="367"/>
      <c r="G109" s="367"/>
      <c r="H109" s="367"/>
      <c r="I109" s="367"/>
      <c r="J109" s="367"/>
      <c r="K109" s="367"/>
      <c r="L109" s="367"/>
      <c r="M109" s="367"/>
      <c r="N109" s="367"/>
      <c r="O109" s="367"/>
      <c r="P109" s="367"/>
      <c r="Q109" s="367"/>
      <c r="R109" s="367"/>
      <c r="S109" s="367"/>
      <c r="T109" s="367"/>
      <c r="U109" s="368"/>
      <c r="V109" s="104" t="e">
        <f ca="1">+W103</f>
        <v>#DIV/0!</v>
      </c>
      <c r="W109" s="310"/>
      <c r="X109" s="89"/>
      <c r="Y109" s="89"/>
      <c r="Z109" s="89"/>
      <c r="AA109" s="44"/>
      <c r="AB109" s="311" t="s">
        <v>225</v>
      </c>
      <c r="AC109" s="44"/>
      <c r="AD109" s="44"/>
      <c r="AE109" s="44"/>
      <c r="AF109" s="303" t="s">
        <v>255</v>
      </c>
      <c r="AG109" s="325"/>
      <c r="AH109" s="328"/>
      <c r="AI109" s="44"/>
      <c r="AJ109" s="44"/>
      <c r="AK109" s="44"/>
      <c r="AL109" s="44"/>
      <c r="AM109" s="44"/>
      <c r="AN109" s="44"/>
      <c r="AO109" s="54"/>
      <c r="AP109" s="54"/>
      <c r="AQ109" s="54"/>
      <c r="AR109" s="54"/>
      <c r="AS109" s="54"/>
      <c r="AT109" s="54"/>
      <c r="AU109" s="54"/>
      <c r="AV109" s="54"/>
      <c r="AW109" s="54"/>
      <c r="AX109" s="54"/>
      <c r="AY109" s="54"/>
    </row>
    <row r="110" spans="1:51" s="28" customFormat="1" ht="29.25" thickBot="1" x14ac:dyDescent="0.5">
      <c r="A110" s="367" t="s">
        <v>8</v>
      </c>
      <c r="B110" s="367"/>
      <c r="C110" s="367"/>
      <c r="D110" s="367"/>
      <c r="E110" s="367"/>
      <c r="F110" s="367"/>
      <c r="G110" s="367"/>
      <c r="H110" s="367"/>
      <c r="I110" s="367"/>
      <c r="J110" s="367"/>
      <c r="K110" s="367"/>
      <c r="L110" s="367"/>
      <c r="M110" s="367"/>
      <c r="N110" s="367"/>
      <c r="O110" s="367"/>
      <c r="P110" s="367"/>
      <c r="Q110" s="367"/>
      <c r="R110" s="368"/>
      <c r="S110" s="105">
        <f>+AE103</f>
        <v>0</v>
      </c>
      <c r="T110" s="37"/>
      <c r="U110" s="44"/>
      <c r="V110" s="44"/>
      <c r="W110" s="44"/>
      <c r="X110" s="44"/>
      <c r="Y110" s="44"/>
      <c r="Z110" s="44"/>
      <c r="AA110" s="44"/>
      <c r="AB110" s="104" t="e">
        <f ca="1">AB103</f>
        <v>#DIV/0!</v>
      </c>
      <c r="AC110" s="44"/>
      <c r="AD110" s="44"/>
      <c r="AE110" s="44"/>
      <c r="AF110" s="252" t="s">
        <v>256</v>
      </c>
      <c r="AG110" s="44"/>
      <c r="AH110" s="327"/>
      <c r="AI110" s="44"/>
      <c r="AJ110" s="44"/>
      <c r="AK110" s="44"/>
      <c r="AL110" s="44"/>
      <c r="AM110" s="44"/>
      <c r="AN110" s="44"/>
      <c r="AO110" s="54"/>
      <c r="AP110" s="54"/>
      <c r="AQ110" s="54"/>
      <c r="AR110" s="54"/>
      <c r="AS110" s="54"/>
      <c r="AT110" s="54"/>
      <c r="AU110" s="54"/>
      <c r="AV110" s="54"/>
      <c r="AW110" s="54"/>
      <c r="AX110" s="54"/>
      <c r="AY110" s="54"/>
    </row>
    <row r="111" spans="1:51" s="28" customFormat="1" ht="29.25" thickBot="1" x14ac:dyDescent="0.5">
      <c r="A111" s="118" t="s">
        <v>122</v>
      </c>
      <c r="B111" s="118"/>
      <c r="C111" s="118"/>
      <c r="D111" s="118"/>
      <c r="E111" s="118"/>
      <c r="F111" s="118"/>
      <c r="G111" s="118"/>
      <c r="H111" s="118"/>
      <c r="I111" s="118"/>
      <c r="J111" s="118"/>
      <c r="K111" s="118"/>
      <c r="L111" s="118"/>
      <c r="M111" s="118"/>
      <c r="N111" s="118"/>
      <c r="O111" s="118"/>
      <c r="P111" s="118"/>
      <c r="Q111" s="118"/>
      <c r="R111" s="118"/>
      <c r="S111" s="118"/>
      <c r="T111" s="118"/>
      <c r="U111" s="119">
        <f>Q45</f>
        <v>0</v>
      </c>
      <c r="V111" s="44"/>
      <c r="W111" s="44"/>
      <c r="X111" s="44"/>
      <c r="Y111" s="44"/>
      <c r="Z111" s="44"/>
      <c r="AA111" s="44"/>
      <c r="AB111" s="44"/>
      <c r="AC111" s="44"/>
      <c r="AD111" s="44"/>
      <c r="AE111" s="44"/>
      <c r="AF111" s="303" t="s">
        <v>144</v>
      </c>
      <c r="AG111" s="329" t="e">
        <f ca="1">AH110+AH109+PMT(0.02,$AH$108,$T$103)/$AG$106</f>
        <v>#DIV/0!</v>
      </c>
      <c r="AH111" s="326" t="s">
        <v>145</v>
      </c>
      <c r="AI111" s="44"/>
      <c r="AJ111" s="44"/>
      <c r="AK111" s="44"/>
      <c r="AL111" s="44"/>
      <c r="AM111" s="44"/>
      <c r="AN111" s="44"/>
      <c r="AO111" s="54"/>
      <c r="AP111" s="54"/>
      <c r="AQ111" s="54"/>
      <c r="AR111" s="54"/>
      <c r="AS111" s="54"/>
      <c r="AT111" s="54"/>
      <c r="AU111" s="54"/>
      <c r="AV111" s="54"/>
      <c r="AW111" s="54"/>
      <c r="AX111" s="54"/>
      <c r="AY111" s="54"/>
    </row>
    <row r="112" spans="1:51" s="37" customFormat="1" ht="29.25" thickBot="1" x14ac:dyDescent="0.5">
      <c r="A112" s="367" t="s">
        <v>121</v>
      </c>
      <c r="B112" s="367"/>
      <c r="C112" s="367"/>
      <c r="D112" s="367"/>
      <c r="E112" s="367"/>
      <c r="F112" s="367"/>
      <c r="G112" s="367"/>
      <c r="H112" s="367"/>
      <c r="I112" s="367"/>
      <c r="J112" s="367"/>
      <c r="K112" s="367"/>
      <c r="L112" s="367"/>
      <c r="M112" s="367"/>
      <c r="N112" s="367"/>
      <c r="O112" s="367"/>
      <c r="P112" s="367"/>
      <c r="Q112" s="367"/>
      <c r="R112" s="367"/>
      <c r="U112" s="120" t="e">
        <f ca="1">U103-U111</f>
        <v>#DIV/0!</v>
      </c>
      <c r="AF112" s="252"/>
      <c r="AH112" s="251"/>
      <c r="AO112" s="49"/>
      <c r="AP112" s="49"/>
      <c r="AQ112" s="49"/>
      <c r="AR112" s="49"/>
      <c r="AS112" s="49"/>
      <c r="AT112" s="49"/>
      <c r="AU112" s="49"/>
      <c r="AV112" s="49"/>
      <c r="AW112" s="49"/>
      <c r="AX112" s="49"/>
      <c r="AY112" s="49"/>
    </row>
    <row r="113" spans="1:51" s="37" customFormat="1" ht="20.25" customHeight="1" thickBot="1" x14ac:dyDescent="0.3">
      <c r="A113" s="45" t="s">
        <v>21</v>
      </c>
      <c r="B113" s="287"/>
      <c r="C113" s="38"/>
      <c r="D113" s="38"/>
      <c r="E113" s="38"/>
      <c r="F113" s="38"/>
      <c r="G113" s="38"/>
      <c r="H113" s="38"/>
      <c r="I113" s="38"/>
      <c r="J113" s="38"/>
      <c r="K113" s="38"/>
      <c r="L113" s="38"/>
      <c r="M113" s="38"/>
      <c r="N113" s="38"/>
      <c r="O113" s="38"/>
      <c r="P113" s="38"/>
      <c r="AF113" s="303" t="s">
        <v>146</v>
      </c>
      <c r="AG113" s="248"/>
      <c r="AH113" s="251"/>
      <c r="AO113" s="49"/>
      <c r="AP113" s="49"/>
      <c r="AQ113" s="49"/>
      <c r="AR113" s="49"/>
      <c r="AS113" s="49"/>
      <c r="AT113" s="49"/>
      <c r="AU113" s="49"/>
      <c r="AV113" s="49"/>
      <c r="AW113" s="49"/>
      <c r="AX113" s="49"/>
      <c r="AY113" s="49"/>
    </row>
    <row r="114" spans="1:51" s="37" customFormat="1" ht="21.6" customHeight="1" thickBot="1" x14ac:dyDescent="0.5">
      <c r="A114" s="81" t="s">
        <v>79</v>
      </c>
      <c r="B114" s="288"/>
      <c r="C114" s="82"/>
      <c r="D114" s="58"/>
      <c r="E114" s="58"/>
      <c r="F114" s="58"/>
      <c r="G114" s="58"/>
      <c r="H114" s="58"/>
      <c r="I114" s="58"/>
      <c r="J114" s="58"/>
      <c r="K114" s="58"/>
      <c r="L114" s="58"/>
      <c r="M114" s="58"/>
      <c r="N114" s="58"/>
      <c r="O114" s="58"/>
      <c r="P114" s="58"/>
      <c r="Q114" s="59"/>
      <c r="R114" s="46"/>
      <c r="S114" s="46"/>
      <c r="T114" s="46"/>
      <c r="U114" s="46"/>
      <c r="V114" s="46"/>
      <c r="W114" s="46"/>
      <c r="X114" s="46"/>
      <c r="Y114" s="46"/>
      <c r="Z114" s="46"/>
      <c r="AA114" s="46"/>
      <c r="AB114" s="46"/>
      <c r="AC114" s="46"/>
      <c r="AD114" s="46"/>
      <c r="AE114" s="46"/>
      <c r="AF114" s="304" t="s">
        <v>147</v>
      </c>
      <c r="AG114" s="324" t="e">
        <f ca="1">+AG111/AG113</f>
        <v>#DIV/0!</v>
      </c>
      <c r="AH114" s="253"/>
      <c r="AO114" s="49"/>
      <c r="AP114" s="49"/>
      <c r="AQ114" s="49"/>
      <c r="AR114" s="49"/>
      <c r="AS114" s="49"/>
      <c r="AT114" s="49"/>
      <c r="AU114" s="49"/>
      <c r="AV114" s="49"/>
      <c r="AW114" s="49"/>
      <c r="AX114" s="49"/>
      <c r="AY114" s="49"/>
    </row>
    <row r="115" spans="1:51" s="37" customFormat="1" ht="16.5" thickTop="1" thickBot="1" x14ac:dyDescent="0.3">
      <c r="A115" s="83" t="s">
        <v>80</v>
      </c>
      <c r="B115" s="268"/>
      <c r="C115" s="84"/>
      <c r="D115" s="51"/>
      <c r="E115" s="51"/>
      <c r="F115" s="51"/>
      <c r="G115" s="51"/>
      <c r="H115" s="51"/>
      <c r="I115" s="51"/>
      <c r="J115" s="51"/>
      <c r="K115" s="51"/>
      <c r="L115" s="51"/>
      <c r="M115" s="51"/>
      <c r="N115" s="51"/>
      <c r="O115" s="51"/>
      <c r="P115" s="51"/>
      <c r="Q115" s="60"/>
      <c r="R115" s="46"/>
      <c r="S115" s="46"/>
      <c r="T115" s="46"/>
      <c r="U115" s="46"/>
      <c r="V115" s="46"/>
      <c r="W115" s="46"/>
      <c r="X115" s="46"/>
      <c r="Y115" s="46"/>
      <c r="Z115" s="46"/>
      <c r="AA115" s="46"/>
      <c r="AB115" s="46"/>
      <c r="AO115" s="49"/>
      <c r="AP115" s="49"/>
      <c r="AQ115" s="49"/>
      <c r="AR115" s="49"/>
      <c r="AS115" s="49"/>
      <c r="AT115" s="49"/>
      <c r="AU115" s="49"/>
      <c r="AV115" s="49"/>
      <c r="AW115" s="49"/>
      <c r="AX115" s="49"/>
      <c r="AY115" s="49"/>
    </row>
    <row r="116" spans="1:51" s="37" customFormat="1" ht="15" customHeight="1" x14ac:dyDescent="0.25">
      <c r="A116" s="330" t="s">
        <v>257</v>
      </c>
      <c r="B116" s="289"/>
      <c r="C116" s="86"/>
      <c r="D116" s="49"/>
      <c r="E116" s="49"/>
      <c r="F116" s="49"/>
      <c r="G116" s="49"/>
      <c r="H116" s="49"/>
      <c r="I116" s="49"/>
      <c r="J116" s="49"/>
      <c r="K116" s="49"/>
      <c r="L116" s="49"/>
      <c r="M116" s="49"/>
      <c r="N116" s="49"/>
      <c r="O116" s="49"/>
      <c r="P116" s="49"/>
      <c r="Q116" s="61"/>
      <c r="U116" s="406" t="s">
        <v>42</v>
      </c>
      <c r="V116" s="407"/>
      <c r="W116" s="407"/>
      <c r="X116" s="407"/>
      <c r="Y116" s="407"/>
      <c r="Z116" s="407"/>
      <c r="AA116" s="407"/>
      <c r="AB116" s="407"/>
      <c r="AC116" s="407"/>
      <c r="AD116" s="407"/>
      <c r="AE116" s="407"/>
      <c r="AF116" s="407"/>
      <c r="AG116" s="407"/>
      <c r="AH116" s="408"/>
      <c r="AO116" s="49"/>
      <c r="AP116" s="49"/>
      <c r="AQ116" s="49"/>
      <c r="AR116" s="49"/>
      <c r="AS116" s="49"/>
      <c r="AT116" s="49"/>
      <c r="AU116" s="49"/>
      <c r="AV116" s="49"/>
      <c r="AW116" s="49"/>
      <c r="AX116" s="49"/>
      <c r="AY116" s="49"/>
    </row>
    <row r="117" spans="1:51" s="37" customFormat="1" x14ac:dyDescent="0.25">
      <c r="A117" s="85"/>
      <c r="B117" s="289"/>
      <c r="C117" s="86"/>
      <c r="D117" s="49"/>
      <c r="E117" s="49"/>
      <c r="F117" s="49"/>
      <c r="G117" s="49"/>
      <c r="H117" s="49"/>
      <c r="I117" s="49"/>
      <c r="J117" s="49"/>
      <c r="K117" s="49"/>
      <c r="L117" s="49"/>
      <c r="M117" s="49"/>
      <c r="N117" s="49"/>
      <c r="O117" s="49"/>
      <c r="P117" s="49"/>
      <c r="Q117" s="61"/>
      <c r="U117" s="409"/>
      <c r="V117" s="410"/>
      <c r="W117" s="410"/>
      <c r="X117" s="410"/>
      <c r="Y117" s="410"/>
      <c r="Z117" s="410"/>
      <c r="AA117" s="410"/>
      <c r="AB117" s="410"/>
      <c r="AC117" s="410"/>
      <c r="AD117" s="410"/>
      <c r="AE117" s="410"/>
      <c r="AF117" s="410"/>
      <c r="AG117" s="410"/>
      <c r="AH117" s="411"/>
      <c r="AO117" s="49"/>
      <c r="AP117" s="49"/>
      <c r="AQ117" s="49"/>
      <c r="AR117" s="49"/>
      <c r="AS117" s="49"/>
      <c r="AT117" s="49"/>
      <c r="AU117" s="49"/>
      <c r="AV117" s="49"/>
      <c r="AW117" s="49"/>
      <c r="AX117" s="49"/>
      <c r="AY117" s="49"/>
    </row>
    <row r="118" spans="1:51" s="37" customFormat="1" x14ac:dyDescent="0.25">
      <c r="A118" s="85"/>
      <c r="B118" s="289"/>
      <c r="C118" s="86"/>
      <c r="D118" s="49"/>
      <c r="E118" s="49"/>
      <c r="F118" s="49"/>
      <c r="G118" s="49"/>
      <c r="H118" s="49"/>
      <c r="I118" s="49"/>
      <c r="J118" s="49"/>
      <c r="K118" s="49"/>
      <c r="L118" s="49"/>
      <c r="M118" s="49"/>
      <c r="N118" s="49"/>
      <c r="O118" s="49"/>
      <c r="P118" s="49"/>
      <c r="Q118" s="61"/>
      <c r="U118" s="409"/>
      <c r="V118" s="410"/>
      <c r="W118" s="410"/>
      <c r="X118" s="410"/>
      <c r="Y118" s="410"/>
      <c r="Z118" s="410"/>
      <c r="AA118" s="410"/>
      <c r="AB118" s="410"/>
      <c r="AC118" s="410"/>
      <c r="AD118" s="410"/>
      <c r="AE118" s="410"/>
      <c r="AF118" s="410"/>
      <c r="AG118" s="410"/>
      <c r="AH118" s="411"/>
      <c r="AO118" s="49"/>
      <c r="AP118" s="49"/>
      <c r="AQ118" s="49"/>
      <c r="AR118" s="49"/>
      <c r="AS118" s="49"/>
      <c r="AT118" s="49"/>
      <c r="AU118" s="49"/>
      <c r="AV118" s="49"/>
      <c r="AW118" s="49"/>
      <c r="AX118" s="49"/>
      <c r="AY118" s="49"/>
    </row>
    <row r="119" spans="1:51" s="37" customFormat="1" x14ac:dyDescent="0.25">
      <c r="A119" s="85"/>
      <c r="B119" s="289"/>
      <c r="C119" s="86"/>
      <c r="D119" s="49"/>
      <c r="E119" s="49"/>
      <c r="F119" s="49"/>
      <c r="G119" s="49"/>
      <c r="H119" s="49"/>
      <c r="I119" s="49"/>
      <c r="J119" s="49"/>
      <c r="K119" s="49"/>
      <c r="L119" s="49"/>
      <c r="M119" s="49"/>
      <c r="N119" s="49"/>
      <c r="O119" s="49"/>
      <c r="P119" s="49"/>
      <c r="Q119" s="61"/>
      <c r="U119" s="409"/>
      <c r="V119" s="410"/>
      <c r="W119" s="410"/>
      <c r="X119" s="410"/>
      <c r="Y119" s="410"/>
      <c r="Z119" s="410"/>
      <c r="AA119" s="410"/>
      <c r="AB119" s="410"/>
      <c r="AC119" s="410"/>
      <c r="AD119" s="410"/>
      <c r="AE119" s="410"/>
      <c r="AF119" s="410"/>
      <c r="AG119" s="410"/>
      <c r="AH119" s="411"/>
      <c r="AO119" s="49"/>
      <c r="AP119" s="49"/>
      <c r="AQ119" s="49"/>
      <c r="AR119" s="49"/>
      <c r="AS119" s="49"/>
      <c r="AT119" s="49"/>
      <c r="AU119" s="49"/>
      <c r="AV119" s="49"/>
      <c r="AW119" s="49"/>
      <c r="AX119" s="49"/>
      <c r="AY119" s="49"/>
    </row>
    <row r="120" spans="1:51" s="37" customFormat="1" x14ac:dyDescent="0.25">
      <c r="A120" s="85"/>
      <c r="B120" s="289"/>
      <c r="C120" s="86"/>
      <c r="D120" s="49"/>
      <c r="E120" s="49"/>
      <c r="F120" s="49"/>
      <c r="G120" s="49"/>
      <c r="H120" s="49"/>
      <c r="I120" s="49"/>
      <c r="J120" s="49"/>
      <c r="K120" s="49"/>
      <c r="L120" s="49"/>
      <c r="M120" s="49"/>
      <c r="N120" s="49"/>
      <c r="O120" s="49"/>
      <c r="P120" s="49"/>
      <c r="Q120" s="61"/>
      <c r="U120" s="409"/>
      <c r="V120" s="410"/>
      <c r="W120" s="410"/>
      <c r="X120" s="410"/>
      <c r="Y120" s="410"/>
      <c r="Z120" s="410"/>
      <c r="AA120" s="410"/>
      <c r="AB120" s="410"/>
      <c r="AC120" s="410"/>
      <c r="AD120" s="410"/>
      <c r="AE120" s="410"/>
      <c r="AF120" s="410"/>
      <c r="AG120" s="410"/>
      <c r="AH120" s="411"/>
      <c r="AO120" s="49"/>
      <c r="AP120" s="49"/>
      <c r="AQ120" s="49"/>
      <c r="AR120" s="49"/>
      <c r="AS120" s="49"/>
      <c r="AT120" s="49"/>
      <c r="AU120" s="49"/>
      <c r="AV120" s="49"/>
      <c r="AW120" s="49"/>
      <c r="AX120" s="49"/>
      <c r="AY120" s="49"/>
    </row>
    <row r="121" spans="1:51" s="37" customFormat="1" ht="15.75" thickBot="1" x14ac:dyDescent="0.3">
      <c r="A121" s="87"/>
      <c r="B121" s="290"/>
      <c r="C121" s="88"/>
      <c r="D121" s="62"/>
      <c r="E121" s="62"/>
      <c r="F121" s="62"/>
      <c r="G121" s="62"/>
      <c r="H121" s="62"/>
      <c r="I121" s="62"/>
      <c r="J121" s="62"/>
      <c r="K121" s="62"/>
      <c r="L121" s="62"/>
      <c r="M121" s="62"/>
      <c r="N121" s="62"/>
      <c r="O121" s="62"/>
      <c r="P121" s="62"/>
      <c r="Q121" s="63"/>
      <c r="U121" s="409"/>
      <c r="V121" s="410"/>
      <c r="W121" s="410"/>
      <c r="X121" s="410"/>
      <c r="Y121" s="410"/>
      <c r="Z121" s="410"/>
      <c r="AA121" s="410"/>
      <c r="AB121" s="410"/>
      <c r="AC121" s="410"/>
      <c r="AD121" s="410"/>
      <c r="AE121" s="410"/>
      <c r="AF121" s="410"/>
      <c r="AG121" s="410"/>
      <c r="AH121" s="411"/>
      <c r="AO121" s="49"/>
      <c r="AP121" s="49"/>
      <c r="AQ121" s="49"/>
      <c r="AR121" s="49"/>
      <c r="AS121" s="49"/>
      <c r="AT121" s="49"/>
      <c r="AU121" s="49"/>
      <c r="AV121" s="49"/>
      <c r="AW121" s="49"/>
      <c r="AX121" s="49"/>
      <c r="AY121" s="49"/>
    </row>
    <row r="122" spans="1:51" s="37" customFormat="1" ht="15.75" thickBot="1" x14ac:dyDescent="0.3">
      <c r="B122" s="291"/>
      <c r="U122" s="412"/>
      <c r="V122" s="413"/>
      <c r="W122" s="413"/>
      <c r="X122" s="413"/>
      <c r="Y122" s="413"/>
      <c r="Z122" s="413"/>
      <c r="AA122" s="413"/>
      <c r="AB122" s="413"/>
      <c r="AC122" s="413"/>
      <c r="AD122" s="413"/>
      <c r="AE122" s="413"/>
      <c r="AF122" s="413"/>
      <c r="AG122" s="413"/>
      <c r="AH122" s="414"/>
      <c r="AO122" s="49"/>
      <c r="AP122" s="49"/>
      <c r="AQ122" s="49"/>
      <c r="AR122" s="49"/>
      <c r="AS122" s="49"/>
      <c r="AT122" s="49"/>
      <c r="AU122" s="49"/>
      <c r="AV122" s="49"/>
      <c r="AW122" s="49"/>
      <c r="AX122" s="49"/>
      <c r="AY122" s="49"/>
    </row>
    <row r="123" spans="1:51" s="37" customFormat="1" x14ac:dyDescent="0.25">
      <c r="B123" s="291"/>
      <c r="AO123" s="49"/>
      <c r="AP123" s="49"/>
      <c r="AQ123" s="49"/>
      <c r="AR123" s="49"/>
      <c r="AS123" s="49"/>
      <c r="AT123" s="49"/>
      <c r="AU123" s="49"/>
      <c r="AV123" s="49"/>
      <c r="AW123" s="49"/>
      <c r="AX123" s="49"/>
      <c r="AY123" s="49"/>
    </row>
    <row r="124" spans="1:51" s="37" customFormat="1" x14ac:dyDescent="0.25">
      <c r="B124" s="291"/>
      <c r="AO124" s="49"/>
      <c r="AP124" s="49"/>
      <c r="AQ124" s="49"/>
      <c r="AR124" s="49"/>
      <c r="AS124" s="49"/>
      <c r="AT124" s="49"/>
      <c r="AU124" s="49"/>
      <c r="AV124" s="49"/>
      <c r="AW124" s="49"/>
      <c r="AX124" s="49"/>
      <c r="AY124" s="49"/>
    </row>
    <row r="125" spans="1:51" s="49" customFormat="1" x14ac:dyDescent="0.25">
      <c r="B125" s="292"/>
    </row>
    <row r="126" spans="1:51" s="49" customFormat="1" x14ac:dyDescent="0.25">
      <c r="B126" s="292"/>
      <c r="C126" s="50"/>
      <c r="D126" s="50"/>
      <c r="E126" s="50"/>
      <c r="F126" s="50"/>
      <c r="G126" s="50"/>
      <c r="H126" s="50"/>
      <c r="I126" s="50"/>
      <c r="J126" s="50"/>
      <c r="K126" s="50"/>
      <c r="L126" s="50"/>
      <c r="M126" s="50"/>
      <c r="N126" s="50"/>
      <c r="O126" s="50"/>
      <c r="P126" s="50"/>
    </row>
    <row r="127" spans="1:51" s="49" customFormat="1" x14ac:dyDescent="0.25">
      <c r="B127" s="292"/>
    </row>
    <row r="128" spans="1:51" s="49" customFormat="1" x14ac:dyDescent="0.25">
      <c r="B128" s="292"/>
    </row>
    <row r="129" spans="2:2" s="49" customFormat="1" x14ac:dyDescent="0.25">
      <c r="B129" s="292"/>
    </row>
    <row r="130" spans="2:2" s="49" customFormat="1" x14ac:dyDescent="0.25">
      <c r="B130" s="292"/>
    </row>
    <row r="131" spans="2:2" s="49" customFormat="1" x14ac:dyDescent="0.25">
      <c r="B131" s="292"/>
    </row>
    <row r="132" spans="2:2" s="49" customFormat="1" x14ac:dyDescent="0.25">
      <c r="B132" s="292"/>
    </row>
    <row r="133" spans="2:2" s="49" customFormat="1" x14ac:dyDescent="0.25">
      <c r="B133" s="292"/>
    </row>
    <row r="134" spans="2:2" s="49" customFormat="1" x14ac:dyDescent="0.25">
      <c r="B134" s="292"/>
    </row>
    <row r="135" spans="2:2" s="49" customFormat="1" x14ac:dyDescent="0.25">
      <c r="B135" s="292"/>
    </row>
    <row r="136" spans="2:2" s="49" customFormat="1" x14ac:dyDescent="0.25">
      <c r="B136" s="292"/>
    </row>
    <row r="137" spans="2:2" s="49" customFormat="1" x14ac:dyDescent="0.25">
      <c r="B137" s="292"/>
    </row>
    <row r="138" spans="2:2" s="49" customFormat="1" x14ac:dyDescent="0.25">
      <c r="B138" s="292"/>
    </row>
    <row r="139" spans="2:2" s="49" customFormat="1" x14ac:dyDescent="0.25">
      <c r="B139" s="292"/>
    </row>
    <row r="140" spans="2:2" s="49" customFormat="1" x14ac:dyDescent="0.25">
      <c r="B140" s="292"/>
    </row>
    <row r="141" spans="2:2" s="49" customFormat="1" x14ac:dyDescent="0.25">
      <c r="B141" s="292"/>
    </row>
    <row r="142" spans="2:2" s="49" customFormat="1" x14ac:dyDescent="0.25">
      <c r="B142" s="292"/>
    </row>
    <row r="143" spans="2:2" s="49" customFormat="1" x14ac:dyDescent="0.25">
      <c r="B143" s="292"/>
    </row>
    <row r="144" spans="2:2" s="49" customFormat="1" x14ac:dyDescent="0.25">
      <c r="B144" s="292"/>
    </row>
    <row r="145" spans="2:2" s="49" customFormat="1" x14ac:dyDescent="0.25">
      <c r="B145" s="292"/>
    </row>
    <row r="146" spans="2:2" s="49" customFormat="1" x14ac:dyDescent="0.25">
      <c r="B146" s="292"/>
    </row>
  </sheetData>
  <mergeCells count="50">
    <mergeCell ref="A1:AH1"/>
    <mergeCell ref="A108:R108"/>
    <mergeCell ref="A109:U109"/>
    <mergeCell ref="O5:O7"/>
    <mergeCell ref="R5:R7"/>
    <mergeCell ref="A44:C44"/>
    <mergeCell ref="C5:C7"/>
    <mergeCell ref="Q5:Q7"/>
    <mergeCell ref="P5:P7"/>
    <mergeCell ref="A8:C8"/>
    <mergeCell ref="A102:P102"/>
    <mergeCell ref="C47:P47"/>
    <mergeCell ref="C69:P69"/>
    <mergeCell ref="C4:R4"/>
    <mergeCell ref="A3:C3"/>
    <mergeCell ref="O3:R3"/>
    <mergeCell ref="S2:AH3"/>
    <mergeCell ref="S4:AH4"/>
    <mergeCell ref="A2:C2"/>
    <mergeCell ref="U116:AH122"/>
    <mergeCell ref="AE5:AH5"/>
    <mergeCell ref="AC5:AC6"/>
    <mergeCell ref="U5:U6"/>
    <mergeCell ref="AE6:AE7"/>
    <mergeCell ref="AF6:AF7"/>
    <mergeCell ref="AG6:AG7"/>
    <mergeCell ref="AH6:AH7"/>
    <mergeCell ref="L5:N5"/>
    <mergeCell ref="A112:R112"/>
    <mergeCell ref="A105:P105"/>
    <mergeCell ref="A103:P103"/>
    <mergeCell ref="AL2:AM4"/>
    <mergeCell ref="AL5:AL7"/>
    <mergeCell ref="AM5:AM7"/>
    <mergeCell ref="AJ45:AK46"/>
    <mergeCell ref="AJ62:AK64"/>
    <mergeCell ref="AJ5:AJ7"/>
    <mergeCell ref="AK5:AK7"/>
    <mergeCell ref="AJ2:AK4"/>
    <mergeCell ref="AJ96:AK97"/>
    <mergeCell ref="A110:R110"/>
    <mergeCell ref="A106:C106"/>
    <mergeCell ref="AJ65:AK66"/>
    <mergeCell ref="AJ73:AK74"/>
    <mergeCell ref="AJ91:AK92"/>
    <mergeCell ref="AJ71:AK72"/>
    <mergeCell ref="AJ84:AK85"/>
    <mergeCell ref="AF107:AH107"/>
    <mergeCell ref="A100:C100"/>
    <mergeCell ref="A101:C101"/>
  </mergeCells>
  <phoneticPr fontId="60" type="noConversion"/>
  <conditionalFormatting sqref="A106:B106">
    <cfRule type="expression" dxfId="8" priority="13">
      <formula>$Q$106&lt;$Q$105*0.15</formula>
    </cfRule>
  </conditionalFormatting>
  <conditionalFormatting sqref="Q106">
    <cfRule type="colorScale" priority="6">
      <colorScale>
        <cfvo type="num" val="$Q$105*0.75"/>
        <cfvo type="num" val="$Q$105*0.5"/>
        <cfvo type="num" val="$Q$105*0.9"/>
        <color rgb="FFFF6565"/>
        <color rgb="FFFFEB84"/>
        <color rgb="FFFFF0C5"/>
      </colorScale>
    </cfRule>
  </conditionalFormatting>
  <conditionalFormatting sqref="AC5:AC6">
    <cfRule type="expression" dxfId="6" priority="1">
      <formula>$AC$7&gt;10%</formula>
    </cfRule>
  </conditionalFormatting>
  <conditionalFormatting sqref="AC7">
    <cfRule type="colorScale" priority="2">
      <colorScale>
        <cfvo type="num" val="0"/>
        <cfvo type="num" val="0.09"/>
        <cfvo type="num" val="0.1"/>
        <color theme="9" tint="0.39997558519241921"/>
        <color rgb="FFFFEB84"/>
        <color rgb="FFFF0000"/>
      </colorScale>
    </cfRule>
  </conditionalFormatting>
  <conditionalFormatting sqref="AJ65:AK66">
    <cfRule type="expression" dxfId="5" priority="11">
      <formula>OR(AJ65="Over Allowable")</formula>
    </cfRule>
    <cfRule type="expression" dxfId="4" priority="12">
      <formula>OR(AJ65="Allowable")</formula>
    </cfRule>
  </conditionalFormatting>
  <conditionalFormatting sqref="AJ73:AK74">
    <cfRule type="expression" dxfId="3" priority="9">
      <formula>OR(AJ73="Over Allowable")</formula>
    </cfRule>
    <cfRule type="expression" dxfId="2" priority="10">
      <formula>OR(AJ73="Allowable")</formula>
    </cfRule>
  </conditionalFormatting>
  <conditionalFormatting sqref="AJ91:AK92">
    <cfRule type="expression" dxfId="1" priority="7">
      <formula>OR(AJ91="Over Allowable")</formula>
    </cfRule>
    <cfRule type="expression" dxfId="0" priority="8">
      <formula>OR(AJ91="Allowable")</formula>
    </cfRule>
  </conditionalFormatting>
  <printOptions horizontalCentered="1"/>
  <pageMargins left="0.25" right="0.25" top="0.25" bottom="0.25" header="0" footer="0"/>
  <pageSetup scale="27" orientation="portrait" r:id="rId1"/>
  <ignoredErrors>
    <ignoredError sqref="W7" formula="1"/>
  </ignoredErrors>
  <extLst>
    <ext xmlns:x14="http://schemas.microsoft.com/office/spreadsheetml/2009/9/main" uri="{78C0D931-6437-407d-A8EE-F0AAD7539E65}">
      <x14:conditionalFormattings>
        <x14:conditionalFormatting xmlns:xm="http://schemas.microsoft.com/office/excel/2006/main">
          <x14:cfRule type="cellIs" priority="4" operator="greaterThan" id="{8F15E3F2-23FE-4B8B-8A5D-6BB64695E419}">
            <xm:f>'WID Eval Instructions'!$B$33</xm:f>
            <x14:dxf>
              <font>
                <color rgb="FF9C0006"/>
              </font>
              <fill>
                <patternFill>
                  <bgColor rgb="FFFFC7CE"/>
                </patternFill>
              </fill>
            </x14:dxf>
          </x14:cfRule>
          <xm:sqref>D107:K107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FFC31-0E43-4341-A485-4680FA36B9B5}">
  <dimension ref="A1:B33"/>
  <sheetViews>
    <sheetView tabSelected="1" workbookViewId="0">
      <selection activeCell="A5" sqref="A5"/>
    </sheetView>
  </sheetViews>
  <sheetFormatPr defaultRowHeight="15" x14ac:dyDescent="0.25"/>
  <cols>
    <col min="1" max="1" width="169.7109375" customWidth="1"/>
    <col min="2" max="2" width="17.42578125" customWidth="1"/>
  </cols>
  <sheetData>
    <row r="1" spans="1:1" x14ac:dyDescent="0.25">
      <c r="A1" t="s">
        <v>316</v>
      </c>
    </row>
    <row r="2" spans="1:1" x14ac:dyDescent="0.25">
      <c r="A2" t="s">
        <v>321</v>
      </c>
    </row>
    <row r="3" spans="1:1" x14ac:dyDescent="0.25">
      <c r="A3" t="s">
        <v>318</v>
      </c>
    </row>
    <row r="4" spans="1:1" x14ac:dyDescent="0.25">
      <c r="A4" t="s">
        <v>317</v>
      </c>
    </row>
    <row r="5" spans="1:1" x14ac:dyDescent="0.25">
      <c r="A5" t="s">
        <v>323</v>
      </c>
    </row>
    <row r="6" spans="1:1" x14ac:dyDescent="0.25">
      <c r="A6" t="s">
        <v>322</v>
      </c>
    </row>
    <row r="8" spans="1:1" x14ac:dyDescent="0.25">
      <c r="A8" t="s">
        <v>320</v>
      </c>
    </row>
    <row r="12" spans="1:1" x14ac:dyDescent="0.25">
      <c r="A12" s="348" t="s">
        <v>319</v>
      </c>
    </row>
    <row r="13" spans="1:1" x14ac:dyDescent="0.25">
      <c r="A13" t="s">
        <v>114</v>
      </c>
    </row>
    <row r="14" spans="1:1" x14ac:dyDescent="0.25">
      <c r="A14" t="s">
        <v>110</v>
      </c>
    </row>
    <row r="16" spans="1:1" x14ac:dyDescent="0.25">
      <c r="A16" t="s">
        <v>111</v>
      </c>
    </row>
    <row r="17" spans="1:2" x14ac:dyDescent="0.25">
      <c r="A17" t="s">
        <v>112</v>
      </c>
    </row>
    <row r="18" spans="1:2" x14ac:dyDescent="0.25">
      <c r="A18" t="s">
        <v>113</v>
      </c>
    </row>
    <row r="19" spans="1:2" x14ac:dyDescent="0.25">
      <c r="A19" t="s">
        <v>174</v>
      </c>
    </row>
    <row r="21" spans="1:2" ht="23.25" x14ac:dyDescent="0.35">
      <c r="A21" s="114" t="s">
        <v>115</v>
      </c>
    </row>
    <row r="23" spans="1:2" x14ac:dyDescent="0.25">
      <c r="A23" t="s">
        <v>116</v>
      </c>
    </row>
    <row r="25" spans="1:2" x14ac:dyDescent="0.25">
      <c r="A25" s="115" t="s">
        <v>117</v>
      </c>
    </row>
    <row r="27" spans="1:2" x14ac:dyDescent="0.25">
      <c r="A27" t="s">
        <v>126</v>
      </c>
    </row>
    <row r="29" spans="1:2" ht="18.75" x14ac:dyDescent="0.3">
      <c r="A29" s="31" t="s">
        <v>258</v>
      </c>
    </row>
    <row r="32" spans="1:2" x14ac:dyDescent="0.25">
      <c r="A32" t="s">
        <v>127</v>
      </c>
      <c r="B32" t="s">
        <v>120</v>
      </c>
    </row>
    <row r="33" spans="1:2" x14ac:dyDescent="0.25">
      <c r="A33" s="115" t="s">
        <v>129</v>
      </c>
      <c r="B33" s="123">
        <v>0.02</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012A-FBCC-4886-BDC1-F55F3B68B1C9}">
  <dimension ref="A1:K50"/>
  <sheetViews>
    <sheetView workbookViewId="0">
      <pane ySplit="2" topLeftCell="A3" activePane="bottomLeft" state="frozen"/>
      <selection pane="bottomLeft" activeCell="Q9" sqref="Q9"/>
    </sheetView>
  </sheetViews>
  <sheetFormatPr defaultRowHeight="15" x14ac:dyDescent="0.25"/>
  <cols>
    <col min="1" max="1" width="13.140625" customWidth="1"/>
    <col min="2" max="2" width="15" customWidth="1"/>
    <col min="3" max="3" width="13.140625" style="113" customWidth="1"/>
    <col min="4" max="4" width="89.5703125" customWidth="1"/>
    <col min="11" max="11" width="91.28515625" customWidth="1"/>
  </cols>
  <sheetData>
    <row r="1" spans="1:11" ht="31.5" x14ac:dyDescent="0.5">
      <c r="A1" s="267" t="s">
        <v>56</v>
      </c>
    </row>
    <row r="2" spans="1:11" ht="15.75" thickBot="1" x14ac:dyDescent="0.3">
      <c r="B2" t="s">
        <v>24</v>
      </c>
      <c r="C2" s="116" t="s">
        <v>118</v>
      </c>
      <c r="D2" t="s">
        <v>57</v>
      </c>
    </row>
    <row r="3" spans="1:11" ht="19.5" thickTop="1" x14ac:dyDescent="0.3">
      <c r="B3" s="2" t="s">
        <v>58</v>
      </c>
      <c r="C3" s="117"/>
      <c r="D3" s="2" t="s">
        <v>93</v>
      </c>
      <c r="J3" s="463" t="s">
        <v>178</v>
      </c>
      <c r="K3" s="464"/>
    </row>
    <row r="4" spans="1:11" x14ac:dyDescent="0.25">
      <c r="B4" s="2" t="s">
        <v>59</v>
      </c>
      <c r="C4" s="117"/>
      <c r="D4" s="2" t="s">
        <v>60</v>
      </c>
      <c r="J4" s="305"/>
      <c r="K4" s="306" t="s">
        <v>179</v>
      </c>
    </row>
    <row r="5" spans="1:11" x14ac:dyDescent="0.25">
      <c r="B5" s="2" t="s">
        <v>65</v>
      </c>
      <c r="C5" s="117"/>
      <c r="D5" s="2" t="s">
        <v>99</v>
      </c>
      <c r="J5" s="305"/>
      <c r="K5" s="306" t="s">
        <v>180</v>
      </c>
    </row>
    <row r="6" spans="1:11" x14ac:dyDescent="0.25">
      <c r="B6" s="2" t="s">
        <v>63</v>
      </c>
      <c r="C6" s="117"/>
      <c r="D6" s="2" t="s">
        <v>94</v>
      </c>
      <c r="J6" s="305"/>
      <c r="K6" s="306" t="s">
        <v>181</v>
      </c>
    </row>
    <row r="7" spans="1:11" ht="45" x14ac:dyDescent="0.25">
      <c r="B7" s="2" t="s">
        <v>68</v>
      </c>
      <c r="C7" s="117" t="s">
        <v>119</v>
      </c>
      <c r="D7" s="2" t="s">
        <v>131</v>
      </c>
      <c r="J7" s="305"/>
      <c r="K7" s="306" t="s">
        <v>182</v>
      </c>
    </row>
    <row r="8" spans="1:11" ht="75" x14ac:dyDescent="0.25">
      <c r="B8" s="2" t="s">
        <v>70</v>
      </c>
      <c r="C8" s="117"/>
      <c r="D8" s="29" t="s">
        <v>69</v>
      </c>
      <c r="J8" s="305"/>
      <c r="K8" s="306" t="s">
        <v>183</v>
      </c>
    </row>
    <row r="9" spans="1:11" ht="150" x14ac:dyDescent="0.25">
      <c r="B9" s="2" t="s">
        <v>78</v>
      </c>
      <c r="C9" s="117"/>
      <c r="D9" s="30" t="s">
        <v>98</v>
      </c>
      <c r="J9" s="305"/>
      <c r="K9" s="306" t="s">
        <v>184</v>
      </c>
    </row>
    <row r="10" spans="1:11" ht="45" x14ac:dyDescent="0.25">
      <c r="B10" s="2" t="s">
        <v>71</v>
      </c>
      <c r="C10" s="117"/>
      <c r="D10" s="2" t="s">
        <v>130</v>
      </c>
      <c r="J10" s="305"/>
      <c r="K10" s="306" t="s">
        <v>185</v>
      </c>
    </row>
    <row r="11" spans="1:11" ht="75" x14ac:dyDescent="0.25">
      <c r="B11" s="2" t="s">
        <v>72</v>
      </c>
      <c r="C11" s="117"/>
      <c r="D11" s="2" t="s">
        <v>176</v>
      </c>
      <c r="J11" s="305"/>
      <c r="K11" s="306" t="s">
        <v>186</v>
      </c>
    </row>
    <row r="12" spans="1:11" x14ac:dyDescent="0.25">
      <c r="B12" s="2" t="s">
        <v>73</v>
      </c>
      <c r="C12" s="117"/>
      <c r="D12" s="2" t="s">
        <v>74</v>
      </c>
      <c r="J12" s="305"/>
      <c r="K12" s="306" t="s">
        <v>187</v>
      </c>
    </row>
    <row r="13" spans="1:11" x14ac:dyDescent="0.25">
      <c r="B13" s="2" t="s">
        <v>75</v>
      </c>
      <c r="C13" s="117"/>
      <c r="D13" s="2" t="s">
        <v>74</v>
      </c>
      <c r="J13" s="305"/>
      <c r="K13" s="306" t="s">
        <v>188</v>
      </c>
    </row>
    <row r="14" spans="1:11" ht="30" x14ac:dyDescent="0.25">
      <c r="B14" s="2" t="s">
        <v>11</v>
      </c>
      <c r="C14" s="117"/>
      <c r="D14" s="2" t="s">
        <v>76</v>
      </c>
      <c r="J14" s="305"/>
      <c r="K14" s="306" t="s">
        <v>189</v>
      </c>
    </row>
    <row r="15" spans="1:11" ht="45" x14ac:dyDescent="0.25">
      <c r="B15" s="2" t="s">
        <v>132</v>
      </c>
      <c r="C15" s="117"/>
      <c r="D15" s="2" t="s">
        <v>133</v>
      </c>
      <c r="J15" s="305"/>
      <c r="K15" s="306" t="s">
        <v>190</v>
      </c>
    </row>
    <row r="16" spans="1:11" ht="30" x14ac:dyDescent="0.25">
      <c r="B16" s="2" t="s">
        <v>57</v>
      </c>
      <c r="C16" s="117"/>
      <c r="D16" s="2" t="s">
        <v>81</v>
      </c>
      <c r="J16" s="305"/>
      <c r="K16" s="306" t="s">
        <v>191</v>
      </c>
    </row>
    <row r="17" spans="1:11" x14ac:dyDescent="0.25">
      <c r="B17" s="2" t="s">
        <v>77</v>
      </c>
      <c r="C17" s="117"/>
      <c r="D17" s="31" t="s">
        <v>175</v>
      </c>
      <c r="J17" s="305"/>
      <c r="K17" s="306" t="s">
        <v>192</v>
      </c>
    </row>
    <row r="18" spans="1:11" x14ac:dyDescent="0.25">
      <c r="J18" s="305"/>
      <c r="K18" s="306" t="s">
        <v>193</v>
      </c>
    </row>
    <row r="19" spans="1:11" x14ac:dyDescent="0.25">
      <c r="J19" s="305"/>
      <c r="K19" s="306" t="s">
        <v>194</v>
      </c>
    </row>
    <row r="20" spans="1:11" x14ac:dyDescent="0.25">
      <c r="J20" s="305"/>
      <c r="K20" s="306" t="s">
        <v>195</v>
      </c>
    </row>
    <row r="21" spans="1:11" ht="21" x14ac:dyDescent="0.35">
      <c r="J21" s="465" t="s">
        <v>224</v>
      </c>
      <c r="K21" s="466"/>
    </row>
    <row r="22" spans="1:11" x14ac:dyDescent="0.25">
      <c r="J22" s="305"/>
      <c r="K22" s="306" t="s">
        <v>196</v>
      </c>
    </row>
    <row r="23" spans="1:11" x14ac:dyDescent="0.25">
      <c r="J23" s="305"/>
      <c r="K23" s="306" t="s">
        <v>197</v>
      </c>
    </row>
    <row r="24" spans="1:11" x14ac:dyDescent="0.25">
      <c r="J24" s="305"/>
      <c r="K24" s="307" t="s">
        <v>198</v>
      </c>
    </row>
    <row r="25" spans="1:11" x14ac:dyDescent="0.25">
      <c r="J25" s="305"/>
      <c r="K25" s="307" t="s">
        <v>199</v>
      </c>
    </row>
    <row r="26" spans="1:11" x14ac:dyDescent="0.25">
      <c r="J26" s="305"/>
      <c r="K26" s="307" t="s">
        <v>200</v>
      </c>
    </row>
    <row r="27" spans="1:11" x14ac:dyDescent="0.25">
      <c r="J27" s="305"/>
      <c r="K27" s="307" t="s">
        <v>201</v>
      </c>
    </row>
    <row r="28" spans="1:11" x14ac:dyDescent="0.25">
      <c r="A28" t="s">
        <v>64</v>
      </c>
      <c r="B28" t="s">
        <v>66</v>
      </c>
      <c r="D28" t="s">
        <v>67</v>
      </c>
      <c r="J28" s="305"/>
      <c r="K28" s="306" t="s">
        <v>202</v>
      </c>
    </row>
    <row r="29" spans="1:11" x14ac:dyDescent="0.25">
      <c r="J29" s="305"/>
      <c r="K29" s="306" t="s">
        <v>203</v>
      </c>
    </row>
    <row r="30" spans="1:11" x14ac:dyDescent="0.25">
      <c r="J30" s="305"/>
      <c r="K30" s="306" t="s">
        <v>204</v>
      </c>
    </row>
    <row r="31" spans="1:11" x14ac:dyDescent="0.25">
      <c r="J31" s="305"/>
      <c r="K31" s="307" t="s">
        <v>205</v>
      </c>
    </row>
    <row r="32" spans="1:11" x14ac:dyDescent="0.25">
      <c r="J32" s="305"/>
      <c r="K32" s="307" t="s">
        <v>206</v>
      </c>
    </row>
    <row r="33" spans="10:11" x14ac:dyDescent="0.25">
      <c r="J33" s="305"/>
      <c r="K33" s="307" t="s">
        <v>207</v>
      </c>
    </row>
    <row r="34" spans="10:11" x14ac:dyDescent="0.25">
      <c r="J34" s="305"/>
      <c r="K34" s="306" t="s">
        <v>208</v>
      </c>
    </row>
    <row r="35" spans="10:11" x14ac:dyDescent="0.25">
      <c r="J35" s="305"/>
      <c r="K35" s="306" t="s">
        <v>209</v>
      </c>
    </row>
    <row r="36" spans="10:11" x14ac:dyDescent="0.25">
      <c r="J36" s="305"/>
      <c r="K36" s="306" t="s">
        <v>210</v>
      </c>
    </row>
    <row r="37" spans="10:11" x14ac:dyDescent="0.25">
      <c r="J37" s="305"/>
      <c r="K37" s="306" t="s">
        <v>211</v>
      </c>
    </row>
    <row r="38" spans="10:11" x14ac:dyDescent="0.25">
      <c r="J38" s="305"/>
      <c r="K38" s="306" t="s">
        <v>212</v>
      </c>
    </row>
    <row r="39" spans="10:11" x14ac:dyDescent="0.25">
      <c r="J39" s="305"/>
      <c r="K39" s="306" t="s">
        <v>213</v>
      </c>
    </row>
    <row r="40" spans="10:11" x14ac:dyDescent="0.25">
      <c r="J40" s="305"/>
      <c r="K40" s="306" t="s">
        <v>214</v>
      </c>
    </row>
    <row r="41" spans="10:11" x14ac:dyDescent="0.25">
      <c r="J41" s="305"/>
      <c r="K41" s="306" t="s">
        <v>215</v>
      </c>
    </row>
    <row r="42" spans="10:11" x14ac:dyDescent="0.25">
      <c r="J42" s="305"/>
      <c r="K42" s="306" t="s">
        <v>216</v>
      </c>
    </row>
    <row r="43" spans="10:11" x14ac:dyDescent="0.25">
      <c r="J43" s="305"/>
      <c r="K43" s="306" t="s">
        <v>217</v>
      </c>
    </row>
    <row r="44" spans="10:11" x14ac:dyDescent="0.25">
      <c r="J44" s="305"/>
      <c r="K44" s="306" t="s">
        <v>218</v>
      </c>
    </row>
    <row r="45" spans="10:11" x14ac:dyDescent="0.25">
      <c r="J45" s="305"/>
      <c r="K45" s="306" t="s">
        <v>219</v>
      </c>
    </row>
    <row r="46" spans="10:11" x14ac:dyDescent="0.25">
      <c r="J46" s="305"/>
      <c r="K46" s="306" t="s">
        <v>220</v>
      </c>
    </row>
    <row r="47" spans="10:11" x14ac:dyDescent="0.25">
      <c r="J47" s="305"/>
      <c r="K47" s="306" t="s">
        <v>221</v>
      </c>
    </row>
    <row r="48" spans="10:11" x14ac:dyDescent="0.25">
      <c r="J48" s="305"/>
      <c r="K48" s="306" t="s">
        <v>222</v>
      </c>
    </row>
    <row r="49" spans="10:11" ht="15.75" thickBot="1" x14ac:dyDescent="0.3">
      <c r="J49" s="308"/>
      <c r="K49" s="309" t="s">
        <v>223</v>
      </c>
    </row>
    <row r="50" spans="10:11" ht="15.75" thickTop="1" x14ac:dyDescent="0.25"/>
  </sheetData>
  <mergeCells count="2">
    <mergeCell ref="J3:K3"/>
    <mergeCell ref="J21:K2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9B28-8081-4573-91FA-99C3329D4FEA}">
  <dimension ref="A1:AB91"/>
  <sheetViews>
    <sheetView topLeftCell="A67" workbookViewId="0">
      <selection activeCell="E66" sqref="E66"/>
    </sheetView>
  </sheetViews>
  <sheetFormatPr defaultRowHeight="15" x14ac:dyDescent="0.25"/>
  <cols>
    <col min="4" max="4" width="43.28515625" customWidth="1"/>
    <col min="5" max="5" width="67.85546875" customWidth="1"/>
  </cols>
  <sheetData>
    <row r="1" spans="1:28" ht="31.5" x14ac:dyDescent="0.5">
      <c r="A1" s="468" t="s">
        <v>83</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row>
    <row r="2" spans="1:28" x14ac:dyDescent="0.25">
      <c r="A2" s="467"/>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row>
    <row r="3" spans="1:28" x14ac:dyDescent="0.25">
      <c r="A3" s="467"/>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row>
    <row r="4" spans="1:28" x14ac:dyDescent="0.25">
      <c r="A4" s="467" t="s">
        <v>84</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row>
    <row r="5" spans="1:28" x14ac:dyDescent="0.25">
      <c r="A5" s="467"/>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row>
    <row r="6" spans="1:28" x14ac:dyDescent="0.25">
      <c r="A6" s="467" t="s">
        <v>150</v>
      </c>
      <c r="B6" s="467"/>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row>
    <row r="7" spans="1:28" x14ac:dyDescent="0.25">
      <c r="A7" s="467"/>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row>
    <row r="8" spans="1:28" x14ac:dyDescent="0.25">
      <c r="A8" s="467" t="s">
        <v>151</v>
      </c>
      <c r="B8" s="467"/>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row>
    <row r="9" spans="1:28" x14ac:dyDescent="0.25">
      <c r="A9" s="467"/>
      <c r="B9" s="467"/>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467"/>
    </row>
    <row r="10" spans="1:28" ht="15.75" x14ac:dyDescent="0.25">
      <c r="A10" s="467" t="s">
        <v>149</v>
      </c>
      <c r="B10" s="467"/>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row>
    <row r="11" spans="1:28" x14ac:dyDescent="0.25">
      <c r="A11" s="467"/>
      <c r="B11" s="467"/>
      <c r="C11" s="467"/>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row>
    <row r="12" spans="1:28" x14ac:dyDescent="0.25">
      <c r="A12" s="467" t="s">
        <v>152</v>
      </c>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row>
    <row r="13" spans="1:28" x14ac:dyDescent="0.25">
      <c r="A13" s="467"/>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row>
    <row r="14" spans="1:28" x14ac:dyDescent="0.25">
      <c r="A14" s="467" t="s">
        <v>153</v>
      </c>
      <c r="B14" s="467"/>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row>
    <row r="15" spans="1:28" x14ac:dyDescent="0.25">
      <c r="A15" s="467"/>
      <c r="B15" s="467"/>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467"/>
    </row>
    <row r="16" spans="1:28" x14ac:dyDescent="0.25">
      <c r="A16" s="467" t="s">
        <v>85</v>
      </c>
      <c r="B16" s="467"/>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row>
    <row r="31" spans="3:3" x14ac:dyDescent="0.25">
      <c r="C31" s="332" t="s">
        <v>260</v>
      </c>
    </row>
    <row r="52" spans="2:13" x14ac:dyDescent="0.25">
      <c r="M52" t="s">
        <v>108</v>
      </c>
    </row>
    <row r="55" spans="2:13" x14ac:dyDescent="0.25">
      <c r="B55" t="s">
        <v>315</v>
      </c>
    </row>
    <row r="56" spans="2:13" ht="18.75" x14ac:dyDescent="0.3">
      <c r="D56" s="346" t="s">
        <v>314</v>
      </c>
      <c r="E56" s="347"/>
    </row>
    <row r="57" spans="2:13" ht="15" customHeight="1" x14ac:dyDescent="0.25">
      <c r="D57" s="344" t="s">
        <v>261</v>
      </c>
      <c r="E57" s="345" t="s">
        <v>262</v>
      </c>
    </row>
    <row r="58" spans="2:13" ht="15" customHeight="1" x14ac:dyDescent="0.25">
      <c r="D58" s="333" t="s">
        <v>263</v>
      </c>
      <c r="E58" s="334" t="s">
        <v>264</v>
      </c>
    </row>
    <row r="59" spans="2:13" ht="15" customHeight="1" x14ac:dyDescent="0.25">
      <c r="D59" s="335" t="s">
        <v>265</v>
      </c>
      <c r="E59" s="336" t="s">
        <v>266</v>
      </c>
    </row>
    <row r="60" spans="2:13" ht="15" customHeight="1" x14ac:dyDescent="0.25">
      <c r="D60" s="335" t="s">
        <v>267</v>
      </c>
      <c r="E60" s="336" t="s">
        <v>268</v>
      </c>
    </row>
    <row r="61" spans="2:13" ht="15" customHeight="1" x14ac:dyDescent="0.25">
      <c r="D61" s="337" t="s">
        <v>269</v>
      </c>
      <c r="E61" s="338" t="s">
        <v>270</v>
      </c>
    </row>
    <row r="62" spans="2:13" ht="15" customHeight="1" x14ac:dyDescent="0.25">
      <c r="D62" s="337" t="s">
        <v>271</v>
      </c>
      <c r="E62" s="338" t="s">
        <v>272</v>
      </c>
    </row>
    <row r="63" spans="2:13" ht="15" customHeight="1" x14ac:dyDescent="0.25">
      <c r="D63" s="337" t="s">
        <v>273</v>
      </c>
      <c r="E63" s="338" t="s">
        <v>274</v>
      </c>
    </row>
    <row r="64" spans="2:13" ht="15" customHeight="1" x14ac:dyDescent="0.25">
      <c r="D64" s="337" t="s">
        <v>275</v>
      </c>
      <c r="E64" s="339" t="s">
        <v>276</v>
      </c>
    </row>
    <row r="65" spans="4:5" ht="15" customHeight="1" x14ac:dyDescent="0.25">
      <c r="D65" s="340" t="s">
        <v>277</v>
      </c>
      <c r="E65" s="336" t="s">
        <v>278</v>
      </c>
    </row>
    <row r="66" spans="4:5" ht="15" customHeight="1" x14ac:dyDescent="0.25">
      <c r="D66" s="334" t="s">
        <v>279</v>
      </c>
      <c r="E66" s="338" t="s">
        <v>280</v>
      </c>
    </row>
    <row r="67" spans="4:5" ht="15" customHeight="1" x14ac:dyDescent="0.25">
      <c r="D67" s="338" t="s">
        <v>281</v>
      </c>
      <c r="E67" s="338" t="s">
        <v>282</v>
      </c>
    </row>
    <row r="68" spans="4:5" ht="15" customHeight="1" x14ac:dyDescent="0.25">
      <c r="D68" s="338" t="s">
        <v>283</v>
      </c>
      <c r="E68" s="338" t="s">
        <v>284</v>
      </c>
    </row>
    <row r="69" spans="4:5" ht="15" customHeight="1" x14ac:dyDescent="0.25">
      <c r="D69" s="341" t="s">
        <v>285</v>
      </c>
      <c r="E69" s="341" t="s">
        <v>286</v>
      </c>
    </row>
    <row r="70" spans="4:5" ht="15" customHeight="1" x14ac:dyDescent="0.25">
      <c r="D70" s="341" t="s">
        <v>287</v>
      </c>
      <c r="E70" s="341" t="s">
        <v>288</v>
      </c>
    </row>
    <row r="71" spans="4:5" ht="15" customHeight="1" x14ac:dyDescent="0.25">
      <c r="D71" s="336" t="s">
        <v>265</v>
      </c>
      <c r="E71" s="338" t="s">
        <v>277</v>
      </c>
    </row>
    <row r="72" spans="4:5" ht="15" customHeight="1" x14ac:dyDescent="0.25">
      <c r="D72" s="338" t="s">
        <v>289</v>
      </c>
      <c r="E72" s="338" t="s">
        <v>267</v>
      </c>
    </row>
    <row r="73" spans="4:5" ht="15" customHeight="1" x14ac:dyDescent="0.25">
      <c r="D73" s="338" t="s">
        <v>290</v>
      </c>
      <c r="E73" s="338" t="s">
        <v>291</v>
      </c>
    </row>
    <row r="74" spans="4:5" ht="15" customHeight="1" x14ac:dyDescent="0.25">
      <c r="D74" s="338" t="s">
        <v>292</v>
      </c>
      <c r="E74" s="338" t="s">
        <v>293</v>
      </c>
    </row>
    <row r="75" spans="4:5" ht="15" customHeight="1" x14ac:dyDescent="0.25">
      <c r="D75" s="338" t="s">
        <v>277</v>
      </c>
      <c r="E75" s="338" t="s">
        <v>294</v>
      </c>
    </row>
    <row r="76" spans="4:5" ht="15" customHeight="1" x14ac:dyDescent="0.25">
      <c r="D76" s="341" t="s">
        <v>295</v>
      </c>
      <c r="E76" s="342" t="s">
        <v>296</v>
      </c>
    </row>
    <row r="77" spans="4:5" ht="15" customHeight="1" x14ac:dyDescent="0.25">
      <c r="D77" s="338" t="s">
        <v>297</v>
      </c>
      <c r="E77" s="334" t="s">
        <v>298</v>
      </c>
    </row>
    <row r="78" spans="4:5" ht="15" customHeight="1" x14ac:dyDescent="0.25">
      <c r="D78" s="338" t="s">
        <v>299</v>
      </c>
      <c r="E78" s="338" t="s">
        <v>266</v>
      </c>
    </row>
    <row r="79" spans="4:5" ht="15" customHeight="1" x14ac:dyDescent="0.25">
      <c r="D79" s="338" t="s">
        <v>300</v>
      </c>
      <c r="E79" s="338" t="s">
        <v>267</v>
      </c>
    </row>
    <row r="80" spans="4:5" ht="15" customHeight="1" x14ac:dyDescent="0.25">
      <c r="D80" s="338" t="s">
        <v>293</v>
      </c>
      <c r="E80" s="338" t="s">
        <v>269</v>
      </c>
    </row>
    <row r="81" spans="4:5" ht="15" customHeight="1" x14ac:dyDescent="0.25">
      <c r="D81" s="338" t="s">
        <v>294</v>
      </c>
      <c r="E81" s="338" t="s">
        <v>301</v>
      </c>
    </row>
    <row r="82" spans="4:5" ht="15" customHeight="1" x14ac:dyDescent="0.25">
      <c r="D82" s="342" t="s">
        <v>296</v>
      </c>
      <c r="E82" s="338" t="s">
        <v>302</v>
      </c>
    </row>
    <row r="83" spans="4:5" ht="15" customHeight="1" x14ac:dyDescent="0.25">
      <c r="D83" s="334" t="s">
        <v>303</v>
      </c>
      <c r="E83" s="338" t="s">
        <v>304</v>
      </c>
    </row>
    <row r="84" spans="4:5" ht="15" customHeight="1" x14ac:dyDescent="0.25">
      <c r="D84" s="338" t="s">
        <v>305</v>
      </c>
      <c r="E84" s="341" t="s">
        <v>306</v>
      </c>
    </row>
    <row r="85" spans="4:5" ht="15" customHeight="1" x14ac:dyDescent="0.25">
      <c r="D85" s="341" t="s">
        <v>307</v>
      </c>
      <c r="E85" s="343" t="s">
        <v>308</v>
      </c>
    </row>
    <row r="86" spans="4:5" ht="15" customHeight="1" x14ac:dyDescent="0.25">
      <c r="D86" s="338" t="s">
        <v>309</v>
      </c>
      <c r="E86" s="469"/>
    </row>
    <row r="87" spans="4:5" ht="15" customHeight="1" x14ac:dyDescent="0.25">
      <c r="D87" s="341" t="s">
        <v>310</v>
      </c>
      <c r="E87" s="470"/>
    </row>
    <row r="88" spans="4:5" ht="15" customHeight="1" x14ac:dyDescent="0.25">
      <c r="D88" s="338" t="s">
        <v>311</v>
      </c>
      <c r="E88" s="470"/>
    </row>
    <row r="89" spans="4:5" ht="15" customHeight="1" x14ac:dyDescent="0.25">
      <c r="D89" s="338" t="s">
        <v>312</v>
      </c>
      <c r="E89" s="470"/>
    </row>
    <row r="90" spans="4:5" ht="15" customHeight="1" x14ac:dyDescent="0.25">
      <c r="D90" s="342" t="s">
        <v>313</v>
      </c>
      <c r="E90" s="470"/>
    </row>
    <row r="91" spans="4:5" ht="15" customHeight="1" x14ac:dyDescent="0.25"/>
  </sheetData>
  <mergeCells count="17">
    <mergeCell ref="E86:E90"/>
    <mergeCell ref="A13:AB13"/>
    <mergeCell ref="A14:AB14"/>
    <mergeCell ref="A15:AB15"/>
    <mergeCell ref="A16:AB16"/>
    <mergeCell ref="A12:AB12"/>
    <mergeCell ref="A6:AB6"/>
    <mergeCell ref="A1:AB1"/>
    <mergeCell ref="A2:AB2"/>
    <mergeCell ref="A3:AB3"/>
    <mergeCell ref="A4:AB4"/>
    <mergeCell ref="A5:AB5"/>
    <mergeCell ref="A7:AB7"/>
    <mergeCell ref="A8:AB8"/>
    <mergeCell ref="A9:AB9"/>
    <mergeCell ref="A10:AB10"/>
    <mergeCell ref="A11:AB11"/>
  </mergeCells>
  <hyperlinks>
    <hyperlink ref="A6" r:id="rId1" display="https://nepis.epa.gov/Exe/ZyPDF.cgi?Dockey=P100U7T2.txt" xr:uid="{822BE7E9-A910-4809-9860-2C0A0989CC05}"/>
    <hyperlink ref="A8" r:id="rId2" display="http://www.mwra.state.ma.us/finance/cip.htm" xr:uid="{962077BE-FF14-43B0-9CCC-E134D3F9FC10}"/>
    <hyperlink ref="A12" r:id="rId3" display="https://www.tceq.texas.gov/assets/public/comm_exec/pubs/rg/rg-501a.pdf" xr:uid="{C37D6512-8E76-46A2-9F48-A2BDA786273C}"/>
    <hyperlink ref="A14" r:id="rId4" display="https://www.awwa.org/Portals/0/files/legreg/documents/BuriedNoLonger.pdf" xr:uid="{B5BC9B14-4BC5-4333-85C9-6AE486A74360}"/>
  </hyperlinks>
  <pageMargins left="0.7" right="0.7" top="0.75" bottom="0.75" header="0.3" footer="0.3"/>
  <pageSetup orientation="portrait" horizontalDpi="1200" verticalDpi="120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PCS</vt:lpstr>
      <vt:lpstr>WID Eval Instructions</vt:lpstr>
      <vt:lpstr>CONSULTANT Directions</vt:lpstr>
      <vt:lpstr>Asset Directions</vt:lpstr>
      <vt:lpstr>ACCDSPLIT</vt:lpstr>
      <vt:lpstr>ARPASPLIT</vt:lpstr>
      <vt:lpstr>CONSTRCOST</vt:lpstr>
      <vt:lpstr>CWIPSPLIT</vt:lpstr>
      <vt:lpstr>CWSPLIT</vt:lpstr>
      <vt:lpstr>DWSPLIT</vt:lpstr>
      <vt:lpstr>GRANTELIG</vt:lpstr>
      <vt:lpstr>INELIGSPLIT</vt:lpstr>
      <vt:lpstr>PCS!Print_Area</vt:lpstr>
      <vt:lpstr>VTRANSSPLIT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Thomas</dc:creator>
  <cp:lastModifiedBy>Josh Arneson</cp:lastModifiedBy>
  <cp:lastPrinted>2020-10-12T17:07:41Z</cp:lastPrinted>
  <dcterms:created xsi:type="dcterms:W3CDTF">2017-04-28T18:09:21Z</dcterms:created>
  <dcterms:modified xsi:type="dcterms:W3CDTF">2025-01-16T18:45:07Z</dcterms:modified>
</cp:coreProperties>
</file>