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or-dc1\Users\AdminAsst\MINUTES\TCL\"/>
    </mc:Choice>
  </mc:AlternateContent>
  <xr:revisionPtr revIDLastSave="0" documentId="13_ncr:1_{CBB58909-DDC9-4A36-84FC-06802CABFD26}" xr6:coauthVersionLast="47" xr6:coauthVersionMax="47" xr10:uidLastSave="{00000000-0000-0000-0000-000000000000}"/>
  <bookViews>
    <workbookView xWindow="-120" yWindow="-120" windowWidth="29040" windowHeight="15840" xr2:uid="{93C6FFEF-54FB-44AE-8355-1F3B9121FA05}"/>
  </bookViews>
  <sheets>
    <sheet name="Sheet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6" i="3" l="1"/>
  <c r="D241" i="3"/>
  <c r="D248" i="3"/>
  <c r="D244" i="3"/>
  <c r="C270" i="3"/>
  <c r="C47" i="3"/>
  <c r="D47" i="3" s="1"/>
  <c r="C353" i="3"/>
  <c r="C351" i="3"/>
  <c r="D4" i="3"/>
  <c r="E4" i="3" s="1"/>
  <c r="D337" i="3"/>
  <c r="D336" i="3"/>
  <c r="D329" i="3"/>
  <c r="D328" i="3"/>
  <c r="D327" i="3"/>
  <c r="D326" i="3"/>
  <c r="D323" i="3"/>
  <c r="D322" i="3"/>
  <c r="D321" i="3"/>
  <c r="D320" i="3"/>
  <c r="D319" i="3"/>
  <c r="D318" i="3"/>
  <c r="D317" i="3"/>
  <c r="D316"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3" i="3"/>
  <c r="D282" i="3"/>
  <c r="D281" i="3"/>
  <c r="D280" i="3"/>
  <c r="D279" i="3"/>
  <c r="D278" i="3"/>
  <c r="D277" i="3"/>
  <c r="D276" i="3"/>
  <c r="D269" i="3"/>
  <c r="D268" i="3"/>
  <c r="D267" i="3"/>
  <c r="D266" i="3"/>
  <c r="D265" i="3"/>
  <c r="D264" i="3"/>
  <c r="D262" i="3"/>
  <c r="D261" i="3"/>
  <c r="D260" i="3"/>
  <c r="D259" i="3"/>
  <c r="D258" i="3"/>
  <c r="D256" i="3"/>
  <c r="D255" i="3"/>
  <c r="D254" i="3"/>
  <c r="D253" i="3"/>
  <c r="D252" i="3"/>
  <c r="D251" i="3"/>
  <c r="D250" i="3"/>
  <c r="D249" i="3"/>
  <c r="D247" i="3"/>
  <c r="D245" i="3"/>
  <c r="D243" i="3"/>
  <c r="D242" i="3"/>
  <c r="D240" i="3"/>
  <c r="D239" i="3"/>
  <c r="D238" i="3"/>
  <c r="D237" i="3"/>
  <c r="D236" i="3"/>
  <c r="D235" i="3"/>
  <c r="D234" i="3"/>
  <c r="D233" i="3"/>
  <c r="D232" i="3"/>
  <c r="D231" i="3"/>
  <c r="D230" i="3"/>
  <c r="D229" i="3"/>
  <c r="D228" i="3"/>
  <c r="D227" i="3"/>
  <c r="D226" i="3"/>
  <c r="D225" i="3"/>
  <c r="D224" i="3"/>
  <c r="D223" i="3"/>
  <c r="D222" i="3"/>
  <c r="D221" i="3"/>
  <c r="D220" i="3"/>
  <c r="D216" i="3"/>
  <c r="D215" i="3"/>
  <c r="D214" i="3"/>
  <c r="D213" i="3"/>
  <c r="D212" i="3"/>
  <c r="D211" i="3"/>
  <c r="D210" i="3"/>
  <c r="D209" i="3"/>
  <c r="D208" i="3"/>
  <c r="D207" i="3"/>
  <c r="D206" i="3"/>
  <c r="D162" i="3"/>
  <c r="D161" i="3"/>
  <c r="D160" i="3"/>
  <c r="D159" i="3"/>
  <c r="D158" i="3"/>
  <c r="D157" i="3"/>
  <c r="D156" i="3"/>
  <c r="D155" i="3"/>
  <c r="D152" i="3"/>
  <c r="E151" i="3" s="1"/>
  <c r="D148" i="3"/>
  <c r="D147" i="3"/>
  <c r="D146" i="3"/>
  <c r="D142" i="3"/>
  <c r="D141" i="3"/>
  <c r="D140" i="3"/>
  <c r="D139" i="3"/>
  <c r="D138" i="3"/>
  <c r="D137" i="3"/>
  <c r="D134" i="3"/>
  <c r="D131" i="3"/>
  <c r="D130" i="3"/>
  <c r="D127" i="3"/>
  <c r="D126" i="3"/>
  <c r="D125" i="3"/>
  <c r="D124" i="3"/>
  <c r="D122" i="3"/>
  <c r="D121" i="3"/>
  <c r="D119" i="3"/>
  <c r="D118" i="3"/>
  <c r="D117" i="3"/>
  <c r="D115" i="3"/>
  <c r="D114" i="3"/>
  <c r="D113" i="3"/>
  <c r="D112" i="3"/>
  <c r="D111" i="3"/>
  <c r="D110" i="3"/>
  <c r="D108" i="3"/>
  <c r="D107" i="3"/>
  <c r="D106" i="3"/>
  <c r="D105" i="3"/>
  <c r="D103" i="3"/>
  <c r="D102" i="3"/>
  <c r="D101" i="3"/>
  <c r="D100" i="3"/>
  <c r="D99" i="3"/>
  <c r="D98" i="3"/>
  <c r="D97" i="3"/>
  <c r="D96" i="3"/>
  <c r="D95" i="3"/>
  <c r="D94" i="3"/>
  <c r="D93" i="3"/>
  <c r="D91" i="3"/>
  <c r="D90" i="3"/>
  <c r="D89" i="3"/>
  <c r="D87" i="3"/>
  <c r="D86" i="3"/>
  <c r="D85" i="3"/>
  <c r="D83" i="3"/>
  <c r="D82" i="3"/>
  <c r="D81" i="3"/>
  <c r="D80" i="3"/>
  <c r="D79" i="3"/>
  <c r="D78" i="3"/>
  <c r="D63" i="3"/>
  <c r="D62" i="3"/>
  <c r="D61" i="3"/>
  <c r="D56" i="3"/>
  <c r="D55" i="3"/>
  <c r="D54" i="3"/>
  <c r="D44" i="3"/>
  <c r="D43" i="3"/>
  <c r="D42" i="3"/>
  <c r="D41" i="3"/>
  <c r="D40" i="3"/>
  <c r="D34" i="3"/>
  <c r="D33" i="3"/>
  <c r="D27" i="3"/>
  <c r="D26" i="3"/>
  <c r="D25" i="3"/>
  <c r="D22" i="3"/>
  <c r="D21" i="3"/>
  <c r="D20" i="3"/>
  <c r="D19" i="3"/>
  <c r="D18" i="3"/>
  <c r="D17" i="3"/>
  <c r="D16" i="3"/>
  <c r="D11" i="3"/>
  <c r="D10" i="3"/>
  <c r="D9" i="3"/>
  <c r="D8" i="3"/>
  <c r="D7" i="3"/>
  <c r="D331" i="3"/>
  <c r="D325" i="3"/>
  <c r="C332" i="3"/>
  <c r="C64" i="3"/>
  <c r="C143" i="3"/>
  <c r="C338" i="3"/>
  <c r="C149" i="3"/>
  <c r="D71" i="3"/>
  <c r="C284" i="3"/>
  <c r="C217" i="3"/>
  <c r="C201" i="3"/>
  <c r="C193" i="3"/>
  <c r="C184" i="3"/>
  <c r="D203" i="3"/>
  <c r="E203" i="3" s="1"/>
  <c r="D180" i="3"/>
  <c r="D179" i="3"/>
  <c r="D200" i="3"/>
  <c r="D199" i="3"/>
  <c r="D198" i="3"/>
  <c r="D197" i="3"/>
  <c r="D196" i="3"/>
  <c r="D183" i="3"/>
  <c r="D182" i="3"/>
  <c r="D181" i="3"/>
  <c r="D75" i="3"/>
  <c r="E74" i="3" s="1"/>
  <c r="D70" i="3"/>
  <c r="D69" i="3"/>
  <c r="D68" i="3"/>
  <c r="D67" i="3"/>
  <c r="D192" i="3"/>
  <c r="D191" i="3"/>
  <c r="D190" i="3"/>
  <c r="D189" i="3"/>
  <c r="D188" i="3"/>
  <c r="D178" i="3"/>
  <c r="D177" i="3"/>
  <c r="D176" i="3"/>
  <c r="D275" i="3"/>
  <c r="D175" i="3"/>
  <c r="D174" i="3"/>
  <c r="D173" i="3"/>
  <c r="D172" i="3"/>
  <c r="D171" i="3"/>
  <c r="D170" i="3"/>
  <c r="D169" i="3"/>
  <c r="D168" i="3"/>
  <c r="D167" i="3"/>
  <c r="D187" i="3"/>
  <c r="D39" i="3"/>
  <c r="C163" i="3"/>
  <c r="C72" i="3"/>
  <c r="C57" i="3"/>
  <c r="C45" i="3"/>
  <c r="C35" i="3"/>
  <c r="C28" i="3"/>
  <c r="C23" i="3"/>
  <c r="C12" i="3"/>
  <c r="D338" i="3" l="1"/>
  <c r="E334" i="3" s="1"/>
  <c r="C340" i="3"/>
  <c r="D270" i="3"/>
  <c r="E219" i="3" s="1"/>
  <c r="D57" i="3"/>
  <c r="E53" i="3" s="1"/>
  <c r="D64" i="3"/>
  <c r="E59" i="3" s="1"/>
  <c r="D332" i="3"/>
  <c r="E286" i="3" s="1"/>
  <c r="D143" i="3"/>
  <c r="E77" i="3" s="1"/>
  <c r="D149" i="3"/>
  <c r="E145" i="3" s="1"/>
  <c r="D72" i="3"/>
  <c r="E66" i="3" s="1"/>
  <c r="D284" i="3"/>
  <c r="E272" i="3" s="1"/>
  <c r="D217" i="3"/>
  <c r="E205" i="3" s="1"/>
  <c r="D184" i="3"/>
  <c r="E165" i="3" s="1"/>
  <c r="D201" i="3"/>
  <c r="E195" i="3" s="1"/>
  <c r="D193" i="3"/>
  <c r="E186" i="3" s="1"/>
  <c r="D163" i="3"/>
  <c r="E154" i="3" s="1"/>
  <c r="D35" i="3"/>
  <c r="E32" i="3" s="1"/>
  <c r="D28" i="3"/>
  <c r="D45" i="3"/>
  <c r="E37" i="3" s="1"/>
  <c r="D12" i="3"/>
  <c r="E6" i="3" s="1"/>
  <c r="D23" i="3"/>
  <c r="E14" i="3" l="1"/>
  <c r="E342" i="3" s="1"/>
  <c r="E345" i="3" l="1"/>
  <c r="E348" i="3" s="1"/>
</calcChain>
</file>

<file path=xl/sharedStrings.xml><?xml version="1.0" encoding="utf-8"?>
<sst xmlns="http://schemas.openxmlformats.org/spreadsheetml/2006/main" count="302" uniqueCount="286">
  <si>
    <t>Windows</t>
  </si>
  <si>
    <t>New Pella Windows Dbl Pane</t>
  </si>
  <si>
    <t>Brickmold and Clipps by Pella</t>
  </si>
  <si>
    <t>Foam Exist Weight Pockets</t>
  </si>
  <si>
    <t>Remove old Windows Install trim sills paint ect.</t>
  </si>
  <si>
    <t>HVAC</t>
  </si>
  <si>
    <t>Historic Building</t>
  </si>
  <si>
    <t>Existig Building HVAC and ducts demolition</t>
  </si>
  <si>
    <t>New HVAC, ERU, Exausts</t>
  </si>
  <si>
    <t>Heating Allowance - 3 electric unit heaters - basement</t>
  </si>
  <si>
    <t>Dehumidification - basement ceiling hung 20" ducts</t>
  </si>
  <si>
    <t>Basement Mech Room Exausts</t>
  </si>
  <si>
    <t>Post Office</t>
  </si>
  <si>
    <t>Existing HVAC, ducts demolition</t>
  </si>
  <si>
    <t>New HVAC, ERU</t>
  </si>
  <si>
    <t>Sprinkler System</t>
  </si>
  <si>
    <t>Spinkler riser, BFP, switches, ect</t>
  </si>
  <si>
    <t>Spinkler System Building</t>
  </si>
  <si>
    <t>Spinkler Coverage attic (Dry System)</t>
  </si>
  <si>
    <t>Dry System Compressor ect.</t>
  </si>
  <si>
    <t>Opening/patch through foundations thrust block ect,</t>
  </si>
  <si>
    <t>Stair Tower</t>
  </si>
  <si>
    <t>Vault</t>
  </si>
  <si>
    <t>Demo roof over vault and fire escape</t>
  </si>
  <si>
    <t>Vault roofing R1=Vapor/7"Insul/membrain/flashing</t>
  </si>
  <si>
    <t>Parapet Wall/flashing</t>
  </si>
  <si>
    <t>Air Sealing Allowance see spec</t>
  </si>
  <si>
    <t>Excavate Parge, Insulate Vault Foundations</t>
  </si>
  <si>
    <t>Refill existing densepak 35% repairs</t>
  </si>
  <si>
    <t>Add 6" Celulose blown in</t>
  </si>
  <si>
    <t>Basement insulating found walls front only</t>
  </si>
  <si>
    <t>Elecrical to HVAC</t>
  </si>
  <si>
    <t>Fire Alarm</t>
  </si>
  <si>
    <t>FA System and devices</t>
  </si>
  <si>
    <t xml:space="preserve">Pavement Demolition or grind to reclcle  </t>
  </si>
  <si>
    <t>P-lot retaining wall allowance  200' X5'</t>
  </si>
  <si>
    <t>Regrade existing gravels/Allowance for replacement</t>
  </si>
  <si>
    <t>Excavate other areas for reshaping lot/fabric/18" gravel</t>
  </si>
  <si>
    <t>New paving 2 courses 2.5" +1.5" =4" -35000 sf</t>
  </si>
  <si>
    <t>Granite Curbs with excav and backfill ect</t>
  </si>
  <si>
    <t>Parking Lot</t>
  </si>
  <si>
    <t>Library</t>
  </si>
  <si>
    <t>Side entrance stairs sit concrete railings</t>
  </si>
  <si>
    <t>HC Ramp found conc, deck, railings</t>
  </si>
  <si>
    <t>Conc sidewalks -12"gravel subase, fabric</t>
  </si>
  <si>
    <t>Granite curbs with excav and backfill ect</t>
  </si>
  <si>
    <t>Site resorations</t>
  </si>
  <si>
    <t>Landspaping- trees and shubs allowance</t>
  </si>
  <si>
    <t>Topsoil seeding and watering</t>
  </si>
  <si>
    <t>Add for tin ceiling restoration</t>
  </si>
  <si>
    <t>Interior Doors  (56)</t>
  </si>
  <si>
    <t>Sprinkler                                                              (Included in tower cost  $4320)</t>
  </si>
  <si>
    <t>Stand Pipe and starz connection stairwell   (Included in tower cost  $8000)</t>
  </si>
  <si>
    <t>Electrical</t>
  </si>
  <si>
    <t>Existing building demolition inc FA/Data</t>
  </si>
  <si>
    <t>New Switch Gear</t>
  </si>
  <si>
    <t>Power Distribution Inc Reuse/refeedexisting panels L1+2</t>
  </si>
  <si>
    <t>Power Distribution basement Elev/Mech</t>
  </si>
  <si>
    <t>Lighting/Switching</t>
  </si>
  <si>
    <t>EM Exit Lighting</t>
  </si>
  <si>
    <t>Lighting/Switching  Inc Exterior</t>
  </si>
  <si>
    <t>Security and Data Wiring</t>
  </si>
  <si>
    <t>Secuity and Data Wiring</t>
  </si>
  <si>
    <t>Extra Provision for Police</t>
  </si>
  <si>
    <t>Electrical to HVAC</t>
  </si>
  <si>
    <t>Electric heater at bottom of stairwell  (Included in tower cost  $5000)</t>
  </si>
  <si>
    <t>FA system/devices Post Office</t>
  </si>
  <si>
    <t>Elevator</t>
  </si>
  <si>
    <t>Relcate controler,power, logistics</t>
  </si>
  <si>
    <t>New build elev. Machine Room</t>
  </si>
  <si>
    <t>Plumbing</t>
  </si>
  <si>
    <t>Water meter -2" tap off spinkler entrance</t>
  </si>
  <si>
    <t>New sewer line 6"</t>
  </si>
  <si>
    <t>New electrical servive 600A 3ph 120/208 UG cond/wiring</t>
  </si>
  <si>
    <t>Service entrance /metering/disconect 4 meters</t>
  </si>
  <si>
    <t>Power company charges budget</t>
  </si>
  <si>
    <t>Removal of old 400Amp service leave UG cond.</t>
  </si>
  <si>
    <t>EV Chargers budget</t>
  </si>
  <si>
    <t>New comunications  2-4' conduit/wire budget</t>
  </si>
  <si>
    <t>Site lighting  conduits wire</t>
  </si>
  <si>
    <t>Site lighting poles found etc.</t>
  </si>
  <si>
    <t>Sign light</t>
  </si>
  <si>
    <t>Existing building plumbing demolions</t>
  </si>
  <si>
    <t>New plumbing distribution vent H/C waste</t>
  </si>
  <si>
    <t>Pumbing fixtures</t>
  </si>
  <si>
    <t>New HWH 80 gal</t>
  </si>
  <si>
    <t>Plumbing for HVAC water service</t>
  </si>
  <si>
    <t>Existing Buildinf plumbing demolition</t>
  </si>
  <si>
    <t>Hose bib at loading dock</t>
  </si>
  <si>
    <t>Post Office Roof</t>
  </si>
  <si>
    <t>Roof planks/substuctureand other items removal</t>
  </si>
  <si>
    <t>Roofing Demo</t>
  </si>
  <si>
    <t>Roof Reinforcement allowance per EV</t>
  </si>
  <si>
    <t>Canopy reinofcing finish allowance</t>
  </si>
  <si>
    <t>Soffits facias rework</t>
  </si>
  <si>
    <t>Roofing R1-Membraintaperd insultion ect.</t>
  </si>
  <si>
    <t>Scupper</t>
  </si>
  <si>
    <t>Parapet/ledge blocking up flashing</t>
  </si>
  <si>
    <t>Recut new reglet into masonery+flashing / term bar</t>
  </si>
  <si>
    <t>Roof walk Pads for eqipment</t>
  </si>
  <si>
    <t>Exterior walls insulation  2552 sf</t>
  </si>
  <si>
    <t>Storm Drainage</t>
  </si>
  <si>
    <t>Stone Drip Edge 5' X 80' w6" drainage/edging</t>
  </si>
  <si>
    <t>Catch basins</t>
  </si>
  <si>
    <t>Storm Drainage 10" PVC</t>
  </si>
  <si>
    <t>Drainage under/behind retaining wall</t>
  </si>
  <si>
    <t>Stom Pond/Wettland outfall drainage riprap for 2-10"</t>
  </si>
  <si>
    <t>Parking Lot ADA signs</t>
  </si>
  <si>
    <t>Parking/traffic signs Bicycle racks benches etc.</t>
  </si>
  <si>
    <t>Dumpster Pad - enclosure allowance</t>
  </si>
  <si>
    <t>Site demolition clearing relocating items allowance</t>
  </si>
  <si>
    <t>Sidewalk Demolitions</t>
  </si>
  <si>
    <t>Demo</t>
  </si>
  <si>
    <t>Pipe trench slam and mill deck out 735 sf</t>
  </si>
  <si>
    <t>Domo masonery one side of trench to p lot</t>
  </si>
  <si>
    <t>Ramp Stairs</t>
  </si>
  <si>
    <t>Fill pipe trench with sand 245'x3'x4'</t>
  </si>
  <si>
    <t>Exterior digging/bacfill for found walls waterproofing</t>
  </si>
  <si>
    <t>Demo bricks -exterior walls</t>
  </si>
  <si>
    <t>Demo exterior walls CMU</t>
  </si>
  <si>
    <t>Demo old foundation trench wall</t>
  </si>
  <si>
    <t>Temp Supports of outer roof support structure</t>
  </si>
  <si>
    <t>Temp Provisions for entrance to Library non to others</t>
  </si>
  <si>
    <t>Demolition -Ground Level</t>
  </si>
  <si>
    <t>Demolition Level 2</t>
  </si>
  <si>
    <t>Window Trim Restore/new</t>
  </si>
  <si>
    <t>F4 Wood framed floor infill</t>
  </si>
  <si>
    <t>Misc carpentry/blocking</t>
  </si>
  <si>
    <t>Entry wood ceiling replacement</t>
  </si>
  <si>
    <t>Finish chairrail and stairwell restorations</t>
  </si>
  <si>
    <t>New interior trimwork allowance</t>
  </si>
  <si>
    <t>Misc Mods/Repairs</t>
  </si>
  <si>
    <t>Street Dorrs/Transoms-wood H = salvage existing</t>
  </si>
  <si>
    <t>New interior walls H4DA=2L gmbtl studs/int/paint/base</t>
  </si>
  <si>
    <t>New Interior walls K80 = CMU,base paint</t>
  </si>
  <si>
    <t>New Interior Walls S2 mtlsiding/4"iso/strappin/barrior</t>
  </si>
  <si>
    <t>Ceilings</t>
  </si>
  <si>
    <t>Flooring rubber steps and base allowance L1+2 CPT</t>
  </si>
  <si>
    <t>WOOD Floors</t>
  </si>
  <si>
    <t>Existing Stairs rubber or repair/refinish Allow</t>
  </si>
  <si>
    <t>Add for tile</t>
  </si>
  <si>
    <t>Painting walls trim doors windows</t>
  </si>
  <si>
    <t>Kitchen/other cabinetry p-lam top</t>
  </si>
  <si>
    <t>Lockers Police only</t>
  </si>
  <si>
    <t>Locker Benches police only</t>
  </si>
  <si>
    <t>Toilet Room Accessories</t>
  </si>
  <si>
    <t>FE in cabinets</t>
  </si>
  <si>
    <t>FE wall hung mech and el mech rooms</t>
  </si>
  <si>
    <t>Window Roller Shades</t>
  </si>
  <si>
    <t>Exterior/Interior Doors w transoms- Aluminum</t>
  </si>
  <si>
    <t>Kwaneer Storefront</t>
  </si>
  <si>
    <t>Blocking for doors storefront/windows</t>
  </si>
  <si>
    <t>New interior doors painted</t>
  </si>
  <si>
    <t>New interior walls H</t>
  </si>
  <si>
    <t>Flooring and rubber base allowance</t>
  </si>
  <si>
    <t>Ceillings Allowance</t>
  </si>
  <si>
    <t>Windows/Doors Misc painting allowance</t>
  </si>
  <si>
    <t>Main slolid surface counter shelving/cabinets below</t>
  </si>
  <si>
    <t>Toilet accessories for each bathroom (most by owner)</t>
  </si>
  <si>
    <t>Windoe Roller Shades</t>
  </si>
  <si>
    <t>PO Sinage allowance</t>
  </si>
  <si>
    <t>Exterior Bricks repointing Allowance (inc. lift)</t>
  </si>
  <si>
    <t>Exterior Door card readers inc 1 for stair tower door</t>
  </si>
  <si>
    <t>Exterior walls- repair exist. GWB -taped</t>
  </si>
  <si>
    <t>GWB SoffetsAllowance</t>
  </si>
  <si>
    <t>OHD Loading Bay</t>
  </si>
  <si>
    <t>Security</t>
  </si>
  <si>
    <t>PO Exterior Door Card readers dock 2 alluminum doors</t>
  </si>
  <si>
    <t>PO Security OHD 24' X10'</t>
  </si>
  <si>
    <t>Exterior soffits corbels repairs scaping/painting lift</t>
  </si>
  <si>
    <t>Site Work</t>
  </si>
  <si>
    <t>Fire Escape Stair Tower</t>
  </si>
  <si>
    <t>Conc. Sidewalks - 12"gravel subase, fabric</t>
  </si>
  <si>
    <t>Pavers w, fabric/18" Subbase + drainage Allowance</t>
  </si>
  <si>
    <t>ADA Signs</t>
  </si>
  <si>
    <t>Demolitions Basement</t>
  </si>
  <si>
    <t>Slab Cuts and Patching</t>
  </si>
  <si>
    <t>Basement Flood Relleve valves/slab core patch etc</t>
  </si>
  <si>
    <t>Wall vents removal, masonry/insul/interior patching</t>
  </si>
  <si>
    <t>No discription of this item</t>
  </si>
  <si>
    <t>Slab infill w. vapor barier NE corner 566 sf</t>
  </si>
  <si>
    <t>Infiil Masonry opening into pipe trench</t>
  </si>
  <si>
    <t>Steel reinforcing Allowance</t>
  </si>
  <si>
    <t>Modify Basement Stairs</t>
  </si>
  <si>
    <t>Topping slab 2" southern Bay</t>
  </si>
  <si>
    <t>Pipe Trench concrete slab infill 4" 245'X3' 840 sf</t>
  </si>
  <si>
    <t>New Found Wall N88+E40+piers</t>
  </si>
  <si>
    <t>Two footins/piers forW16x45 beam, 2 columns</t>
  </si>
  <si>
    <t>New extrior ramp and stairs w sitework steel railing</t>
  </si>
  <si>
    <t>New CMU K walls -65'</t>
  </si>
  <si>
    <t>New CMU Exterior wall (could be framed for less</t>
  </si>
  <si>
    <t>New brick veneer</t>
  </si>
  <si>
    <t>Replace 10% CMU in trench</t>
  </si>
  <si>
    <t>Parging trench CMU??? Allowance</t>
  </si>
  <si>
    <t>Steel supportwhere bearing wall is removed, w. temp</t>
  </si>
  <si>
    <t xml:space="preserve"> Signage allowance</t>
  </si>
  <si>
    <t>General Conditions  (General Contractor ?)</t>
  </si>
  <si>
    <t>Town Center Renovation Cost Breakdown</t>
  </si>
  <si>
    <t>Post Office Flood Mitigation</t>
  </si>
  <si>
    <t>Historic Building Flood Mitegation</t>
  </si>
  <si>
    <t>Interior  Changes and Repairs Historic Building</t>
  </si>
  <si>
    <t>Exterior  Changes, Repairs</t>
  </si>
  <si>
    <t>Electrical + Communications Entrance Connection</t>
  </si>
  <si>
    <t xml:space="preserve">Fire Extinguishers </t>
  </si>
  <si>
    <t>FE in cabinets Post Office</t>
  </si>
  <si>
    <t xml:space="preserve">No cost found for basement window flood vents </t>
  </si>
  <si>
    <t>Demolitions/Brace masonry/fondations</t>
  </si>
  <si>
    <t>Excavate next to stone foundation 10'(24X13 addition)</t>
  </si>
  <si>
    <t>Slab subbase 12" gravel fabric pressure relief valve</t>
  </si>
  <si>
    <t>Backfill Gravel</t>
  </si>
  <si>
    <t>Cut back roof overhangs /Patch</t>
  </si>
  <si>
    <t>Post office windows doors ect.</t>
  </si>
  <si>
    <t>Concrete footings , walls 12" + infil- 61+3'</t>
  </si>
  <si>
    <t>New concrete lab, reinforced, pumped 5" - sf</t>
  </si>
  <si>
    <t>Stairs, landings, concrete</t>
  </si>
  <si>
    <t>Pour stops angles at metal decks/stairwell</t>
  </si>
  <si>
    <t>Structural Mtl stud exterior walls w. X-bracing</t>
  </si>
  <si>
    <t>Allowance other stuctural steel/supports</t>
  </si>
  <si>
    <t>Open stairway access openings -??? Old Windows</t>
  </si>
  <si>
    <t>Post office windows at stairwell infill w bricks ect.</t>
  </si>
  <si>
    <t>Miscell Masonry / cleaning/ repointing = will be interior</t>
  </si>
  <si>
    <t>No Discription</t>
  </si>
  <si>
    <t>Measure shop drawings</t>
  </si>
  <si>
    <t>Steel decks anf structures 4 landings</t>
  </si>
  <si>
    <t>Steel stairs 4 flights</t>
  </si>
  <si>
    <t>Steel railings inner</t>
  </si>
  <si>
    <t>Wall Rails</t>
  </si>
  <si>
    <t>Exterior walls system+furring gwb painted</t>
  </si>
  <si>
    <t>Siding 50/50 metal and wood</t>
  </si>
  <si>
    <t>This can be lowered where tower is wedged between buildings ?</t>
  </si>
  <si>
    <t>Wood Blocking Carpenrty</t>
  </si>
  <si>
    <t>Roof system framing, sheathing (2) straping</t>
  </si>
  <si>
    <t>Sofits/fascias</t>
  </si>
  <si>
    <t>Interior trimwook</t>
  </si>
  <si>
    <t>2" rigid + poly under the slab</t>
  </si>
  <si>
    <t xml:space="preserve">Walls waterproofing, insulation ect. </t>
  </si>
  <si>
    <t>Walls insulation</t>
  </si>
  <si>
    <t>Roof insulation, 7" isotaped layers</t>
  </si>
  <si>
    <t>Roofing - shingles /underlay/vapor barior</t>
  </si>
  <si>
    <t>Misc parapet flashing</t>
  </si>
  <si>
    <t>Doors</t>
  </si>
  <si>
    <t>Key Card Access</t>
  </si>
  <si>
    <t>Windows 6 ea 4 X 8'</t>
  </si>
  <si>
    <t>Top ceiling scond levelmtl studs/GWB painted</t>
  </si>
  <si>
    <t>Repair changes inside bldg break ins</t>
  </si>
  <si>
    <t>Stair/landings rubber flooring</t>
  </si>
  <si>
    <t>Rubber wood base</t>
  </si>
  <si>
    <t>FE in Cabinets</t>
  </si>
  <si>
    <t>Signage allowance</t>
  </si>
  <si>
    <t>Sprinkler</t>
  </si>
  <si>
    <t>Spinkler</t>
  </si>
  <si>
    <t>Stand pipe and Storz connection- stairwell ?</t>
  </si>
  <si>
    <t>Electric heater at bottom of stairwell</t>
  </si>
  <si>
    <t>Power Distribution 5 outlets 1 per landing</t>
  </si>
  <si>
    <t>Lighting, switching including exterior wall light</t>
  </si>
  <si>
    <t>Wiring, power for electric heater</t>
  </si>
  <si>
    <t>EM/Exit lighting</t>
  </si>
  <si>
    <t>Security wiring for camera by owner</t>
  </si>
  <si>
    <t>FA System and devices   (Included in Stair Tower $2000)</t>
  </si>
  <si>
    <t>EV Chargers</t>
  </si>
  <si>
    <t>Sewer</t>
  </si>
  <si>
    <t>Fixed fees</t>
  </si>
  <si>
    <t>Misc Costs</t>
  </si>
  <si>
    <t>Key Card Access Stair Tower (Included in stair tower cost $4000)</t>
  </si>
  <si>
    <t>No cost found for excavating + Parging foundation walls</t>
  </si>
  <si>
    <t>Air Sealing</t>
  </si>
  <si>
    <t>???</t>
  </si>
  <si>
    <t>Total Project Cost from Bond Proposal</t>
  </si>
  <si>
    <t>Difference</t>
  </si>
  <si>
    <t>Escalations all other Work  11.75% X 15% X 7.5% =</t>
  </si>
  <si>
    <t>Heating Ventilating Air Conditioning (HVAC)</t>
  </si>
  <si>
    <t>Exterior Dors HM/Insulated</t>
  </si>
  <si>
    <t>Exterior Walls - new finish over exist CMU</t>
  </si>
  <si>
    <t>This document created by Michal Storrs of the Town Center and Library Building Committee is an attempt to rearrange the individual items of the Black River Design cost breakdown from the previous renovation proposal to better understand the costs of the various parts of the proposal.  This is a work in process.</t>
  </si>
  <si>
    <t>Exterior Walls insulation</t>
  </si>
  <si>
    <t>Estimated Cost</t>
  </si>
  <si>
    <t>Cost Contribution at the bond request level</t>
  </si>
  <si>
    <t>New Watter service (Sprinkler) to building - 6" Allowance</t>
  </si>
  <si>
    <t>Spinkler Sysytem Post Office ground floor only</t>
  </si>
  <si>
    <t>Total Cost</t>
  </si>
  <si>
    <t xml:space="preserve">Total Bare Cost </t>
  </si>
  <si>
    <t>Total Costs with Markups, Contingencies, and Inflation</t>
  </si>
  <si>
    <t>Items marked in yellow are marked</t>
  </si>
  <si>
    <t>up at the site work level.</t>
  </si>
  <si>
    <t>Escalations Site Work 25% X 11.75% X 15% X 7.5% =</t>
  </si>
  <si>
    <t>With Markups, Insurance, Bonds, Contimgency,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</si>
</sst>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u/>
      <sz val="11"/>
      <color theme="1"/>
      <name val="Calibri"/>
      <family val="2"/>
      <scheme val="minor"/>
    </font>
    <font>
      <sz val="11"/>
      <name val="Calibri"/>
      <family val="2"/>
      <scheme val="minor"/>
    </font>
    <font>
      <b/>
      <sz val="16"/>
      <color theme="1"/>
      <name val="Calibri"/>
      <family val="2"/>
      <scheme val="minor"/>
    </font>
    <font>
      <b/>
      <sz val="11"/>
      <color rgb="FFFF0000"/>
      <name val="Calibri"/>
      <family val="2"/>
      <scheme val="minor"/>
    </font>
    <font>
      <sz val="14"/>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44" fontId="0" fillId="0" borderId="0" xfId="1" applyFont="1"/>
    <xf numFmtId="44" fontId="0" fillId="0" borderId="1" xfId="1" applyFont="1" applyBorder="1"/>
    <xf numFmtId="44" fontId="0" fillId="0" borderId="0" xfId="1" applyFont="1" applyBorder="1"/>
    <xf numFmtId="0" fontId="0" fillId="0" borderId="0" xfId="0" applyAlignment="1">
      <alignment horizontal="right"/>
    </xf>
    <xf numFmtId="0" fontId="2" fillId="0" borderId="0" xfId="0" applyFont="1"/>
    <xf numFmtId="0" fontId="0" fillId="0" borderId="0" xfId="0" applyAlignment="1">
      <alignment horizontal="left"/>
    </xf>
    <xf numFmtId="44" fontId="0" fillId="0" borderId="0" xfId="0" applyNumberFormat="1"/>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44" fontId="0" fillId="0" borderId="1" xfId="0" applyNumberFormat="1" applyBorder="1"/>
    <xf numFmtId="44" fontId="3" fillId="0" borderId="0" xfId="0" applyNumberFormat="1" applyFont="1"/>
    <xf numFmtId="44" fontId="5" fillId="0" borderId="0" xfId="1" applyFont="1"/>
    <xf numFmtId="44" fontId="0" fillId="2" borderId="0" xfId="0" applyNumberFormat="1" applyFill="1"/>
    <xf numFmtId="44" fontId="0" fillId="2" borderId="1" xfId="0" applyNumberFormat="1" applyFill="1" applyBorder="1"/>
    <xf numFmtId="0" fontId="0" fillId="0" borderId="1" xfId="0" applyBorder="1"/>
    <xf numFmtId="164" fontId="0" fillId="2" borderId="0" xfId="2" applyNumberFormat="1" applyFont="1" applyFill="1"/>
    <xf numFmtId="0" fontId="8" fillId="0" borderId="0" xfId="0" applyFont="1" applyAlignment="1">
      <alignment wrapText="1"/>
    </xf>
    <xf numFmtId="0" fontId="5" fillId="0" borderId="0" xfId="0" applyFont="1" applyAlignment="1">
      <alignment horizontal="left"/>
    </xf>
    <xf numFmtId="44" fontId="5" fillId="0" borderId="0" xfId="1" applyFont="1" applyFill="1"/>
    <xf numFmtId="44" fontId="5" fillId="0" borderId="0" xfId="1" applyFont="1" applyFill="1" applyBorder="1"/>
    <xf numFmtId="44" fontId="0" fillId="0" borderId="0" xfId="1" applyFont="1" applyFill="1"/>
    <xf numFmtId="44" fontId="0" fillId="0" borderId="0" xfId="1" applyFont="1" applyFill="1" applyBorder="1"/>
    <xf numFmtId="44" fontId="0" fillId="0" borderId="1" xfId="1" applyFont="1" applyFill="1" applyBorder="1"/>
    <xf numFmtId="44" fontId="3" fillId="0" borderId="0" xfId="1" applyFont="1" applyFill="1"/>
    <xf numFmtId="44" fontId="7" fillId="0" borderId="0" xfId="1" applyFont="1" applyFill="1"/>
    <xf numFmtId="44" fontId="1" fillId="0" borderId="0" xfId="1" applyFont="1" applyFill="1" applyBorder="1"/>
    <xf numFmtId="44" fontId="5" fillId="0" borderId="1" xfId="1" applyFont="1" applyFill="1" applyBorder="1"/>
    <xf numFmtId="44" fontId="1" fillId="0" borderId="0" xfId="1" applyFont="1" applyFill="1"/>
    <xf numFmtId="44" fontId="3" fillId="0" borderId="0" xfId="1" applyFont="1" applyFill="1" applyBorder="1"/>
    <xf numFmtId="164" fontId="0" fillId="0" borderId="0" xfId="2" applyNumberFormat="1"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C917-7A03-461B-AA90-900ADD4C5290}">
  <sheetPr>
    <pageSetUpPr fitToPage="1"/>
  </sheetPr>
  <dimension ref="A1:H353"/>
  <sheetViews>
    <sheetView tabSelected="1" topLeftCell="A336" workbookViewId="0">
      <selection sqref="A1:E353"/>
    </sheetView>
  </sheetViews>
  <sheetFormatPr defaultRowHeight="15" x14ac:dyDescent="0.25"/>
  <cols>
    <col min="1" max="1" width="3" customWidth="1"/>
    <col min="2" max="2" width="62.85546875" customWidth="1"/>
    <col min="3" max="3" width="15" style="24" customWidth="1"/>
    <col min="4" max="4" width="14.42578125" customWidth="1"/>
    <col min="5" max="5" width="15.7109375" customWidth="1"/>
    <col min="7" max="8" width="13.7109375" bestFit="1" customWidth="1"/>
    <col min="9" max="9" width="12.140625" customWidth="1"/>
    <col min="10" max="10" width="13.5703125" customWidth="1"/>
  </cols>
  <sheetData>
    <row r="1" spans="1:8" ht="21" x14ac:dyDescent="0.35">
      <c r="B1" s="11" t="s">
        <v>197</v>
      </c>
    </row>
    <row r="3" spans="1:8" ht="112.5" x14ac:dyDescent="0.3">
      <c r="B3" s="20" t="s">
        <v>273</v>
      </c>
      <c r="C3" s="24" t="s">
        <v>275</v>
      </c>
      <c r="D3" s="12" t="s">
        <v>285</v>
      </c>
      <c r="E3" s="12" t="s">
        <v>276</v>
      </c>
    </row>
    <row r="4" spans="1:8" x14ac:dyDescent="0.25">
      <c r="A4" s="5" t="s">
        <v>196</v>
      </c>
      <c r="C4" s="24">
        <v>532650</v>
      </c>
      <c r="D4" s="7">
        <f t="shared" ref="D4" si="0">C4*1.381509</f>
        <v>735860.76885000011</v>
      </c>
      <c r="E4" s="14">
        <f>D4</f>
        <v>735860.76885000011</v>
      </c>
    </row>
    <row r="5" spans="1:8" x14ac:dyDescent="0.25">
      <c r="E5" s="8"/>
    </row>
    <row r="6" spans="1:8" x14ac:dyDescent="0.25">
      <c r="A6" s="5" t="s">
        <v>0</v>
      </c>
      <c r="D6" s="7"/>
      <c r="E6" s="14">
        <f>D12</f>
        <v>592073.31212999998</v>
      </c>
    </row>
    <row r="7" spans="1:8" x14ac:dyDescent="0.25">
      <c r="B7" t="s">
        <v>1</v>
      </c>
      <c r="C7" s="24">
        <v>181300</v>
      </c>
      <c r="D7" s="7">
        <f t="shared" ref="D7:D11" si="1">C7*1.381509</f>
        <v>250467.58170000001</v>
      </c>
    </row>
    <row r="8" spans="1:8" x14ac:dyDescent="0.25">
      <c r="B8" t="s">
        <v>2</v>
      </c>
      <c r="C8" s="24">
        <v>23200</v>
      </c>
      <c r="D8" s="7">
        <f t="shared" si="1"/>
        <v>32051.008800000003</v>
      </c>
    </row>
    <row r="9" spans="1:8" x14ac:dyDescent="0.25">
      <c r="B9" t="s">
        <v>3</v>
      </c>
      <c r="C9" s="24">
        <v>7700</v>
      </c>
      <c r="D9" s="7">
        <f t="shared" si="1"/>
        <v>10637.6193</v>
      </c>
      <c r="H9" s="7"/>
    </row>
    <row r="10" spans="1:8" x14ac:dyDescent="0.25">
      <c r="B10" t="s">
        <v>4</v>
      </c>
      <c r="C10" s="25">
        <v>193270</v>
      </c>
      <c r="D10" s="7">
        <f t="shared" si="1"/>
        <v>267004.24443000002</v>
      </c>
    </row>
    <row r="11" spans="1:8" ht="15.75" thickBot="1" x14ac:dyDescent="0.3">
      <c r="B11" t="s">
        <v>125</v>
      </c>
      <c r="C11" s="26">
        <v>23100</v>
      </c>
      <c r="D11" s="13">
        <f t="shared" si="1"/>
        <v>31912.857900000003</v>
      </c>
    </row>
    <row r="12" spans="1:8" x14ac:dyDescent="0.25">
      <c r="C12" s="25">
        <f>SUM(C7:C11)</f>
        <v>428570</v>
      </c>
      <c r="D12" s="7">
        <f>SUM(D7:D11)</f>
        <v>592073.31212999998</v>
      </c>
    </row>
    <row r="13" spans="1:8" x14ac:dyDescent="0.25">
      <c r="C13" s="25"/>
      <c r="D13" s="7"/>
    </row>
    <row r="14" spans="1:8" x14ac:dyDescent="0.25">
      <c r="A14" s="5" t="s">
        <v>270</v>
      </c>
      <c r="D14" s="7"/>
      <c r="E14" s="14">
        <f>D23+D28+D30</f>
        <v>1111889.5590330001</v>
      </c>
    </row>
    <row r="15" spans="1:8" x14ac:dyDescent="0.25">
      <c r="B15" s="9" t="s">
        <v>6</v>
      </c>
    </row>
    <row r="16" spans="1:8" x14ac:dyDescent="0.25">
      <c r="B16" t="s">
        <v>7</v>
      </c>
      <c r="C16" s="24">
        <v>51567</v>
      </c>
      <c r="D16" s="7">
        <f t="shared" ref="D16:D22" si="2">C16*1.381509</f>
        <v>71240.274602999998</v>
      </c>
    </row>
    <row r="17" spans="1:5" x14ac:dyDescent="0.25">
      <c r="B17" t="s">
        <v>8</v>
      </c>
      <c r="C17" s="24">
        <v>515670</v>
      </c>
      <c r="D17" s="7">
        <f t="shared" si="2"/>
        <v>712402.74603000004</v>
      </c>
    </row>
    <row r="18" spans="1:5" x14ac:dyDescent="0.25">
      <c r="B18" t="s">
        <v>9</v>
      </c>
      <c r="C18" s="24">
        <v>15000</v>
      </c>
      <c r="D18" s="7">
        <f t="shared" si="2"/>
        <v>20722.635000000002</v>
      </c>
    </row>
    <row r="19" spans="1:5" x14ac:dyDescent="0.25">
      <c r="B19" t="s">
        <v>10</v>
      </c>
      <c r="C19" s="24">
        <v>5000</v>
      </c>
      <c r="D19" s="7">
        <f t="shared" si="2"/>
        <v>6907.5450000000001</v>
      </c>
    </row>
    <row r="20" spans="1:5" x14ac:dyDescent="0.25">
      <c r="B20" t="s">
        <v>11</v>
      </c>
      <c r="C20" s="25">
        <v>5400</v>
      </c>
      <c r="D20" s="7">
        <f t="shared" si="2"/>
        <v>7460.1486000000004</v>
      </c>
    </row>
    <row r="21" spans="1:5" x14ac:dyDescent="0.25">
      <c r="B21" t="s">
        <v>86</v>
      </c>
      <c r="C21" s="25">
        <v>15000</v>
      </c>
      <c r="D21" s="7">
        <f t="shared" si="2"/>
        <v>20722.635000000002</v>
      </c>
    </row>
    <row r="22" spans="1:5" ht="15.75" thickBot="1" x14ac:dyDescent="0.3">
      <c r="B22" t="s">
        <v>31</v>
      </c>
      <c r="C22" s="26">
        <v>25000</v>
      </c>
      <c r="D22" s="13">
        <f t="shared" si="2"/>
        <v>34537.725000000006</v>
      </c>
    </row>
    <row r="23" spans="1:5" x14ac:dyDescent="0.25">
      <c r="C23" s="24">
        <f>SUM(C16:C22)</f>
        <v>632637</v>
      </c>
      <c r="D23" s="7">
        <f>SUM(D16:D22)</f>
        <v>873993.70923300006</v>
      </c>
    </row>
    <row r="24" spans="1:5" x14ac:dyDescent="0.25">
      <c r="B24" s="9" t="s">
        <v>12</v>
      </c>
    </row>
    <row r="25" spans="1:5" x14ac:dyDescent="0.25">
      <c r="B25" t="s">
        <v>13</v>
      </c>
      <c r="C25" s="24">
        <v>10450</v>
      </c>
      <c r="D25" s="7">
        <f t="shared" ref="D25:D27" si="3">C25*1.381509</f>
        <v>14436.769050000001</v>
      </c>
    </row>
    <row r="26" spans="1:5" x14ac:dyDescent="0.25">
      <c r="B26" t="s">
        <v>14</v>
      </c>
      <c r="C26" s="25">
        <v>156750</v>
      </c>
      <c r="D26" s="7">
        <f t="shared" si="3"/>
        <v>216551.53575000001</v>
      </c>
    </row>
    <row r="27" spans="1:5" ht="15.75" thickBot="1" x14ac:dyDescent="0.3">
      <c r="B27" t="s">
        <v>64</v>
      </c>
      <c r="C27" s="26">
        <v>5000</v>
      </c>
      <c r="D27" s="13">
        <f t="shared" si="3"/>
        <v>6907.5450000000001</v>
      </c>
    </row>
    <row r="28" spans="1:5" x14ac:dyDescent="0.25">
      <c r="C28" s="25">
        <f>SUM(C25:C27)</f>
        <v>172200</v>
      </c>
      <c r="D28" s="7">
        <f>SUM(D25:D27)</f>
        <v>237895.84980000003</v>
      </c>
    </row>
    <row r="29" spans="1:5" x14ac:dyDescent="0.25">
      <c r="B29" s="9" t="s">
        <v>21</v>
      </c>
      <c r="C29" s="25"/>
    </row>
    <row r="30" spans="1:5" x14ac:dyDescent="0.25">
      <c r="B30" t="s">
        <v>65</v>
      </c>
      <c r="C30" s="25">
        <v>0</v>
      </c>
      <c r="D30" s="3">
        <v>0</v>
      </c>
    </row>
    <row r="31" spans="1:5" x14ac:dyDescent="0.25">
      <c r="C31" s="25"/>
    </row>
    <row r="32" spans="1:5" ht="15.6" customHeight="1" x14ac:dyDescent="0.25">
      <c r="A32" s="5" t="s">
        <v>67</v>
      </c>
      <c r="C32" s="25"/>
      <c r="D32" s="7"/>
      <c r="E32" s="14">
        <f>D35</f>
        <v>41445.270000000004</v>
      </c>
    </row>
    <row r="33" spans="1:5" x14ac:dyDescent="0.25">
      <c r="B33" t="s">
        <v>68</v>
      </c>
      <c r="C33" s="25">
        <v>20000</v>
      </c>
      <c r="D33" s="7">
        <f t="shared" ref="D33:D34" si="4">C33*1.381509</f>
        <v>27630.18</v>
      </c>
    </row>
    <row r="34" spans="1:5" ht="15.75" thickBot="1" x14ac:dyDescent="0.3">
      <c r="B34" t="s">
        <v>69</v>
      </c>
      <c r="C34" s="26">
        <v>10000</v>
      </c>
      <c r="D34" s="13">
        <f t="shared" si="4"/>
        <v>13815.09</v>
      </c>
    </row>
    <row r="35" spans="1:5" x14ac:dyDescent="0.25">
      <c r="C35" s="25">
        <f>SUM(C33:C34)</f>
        <v>30000</v>
      </c>
      <c r="D35" s="7">
        <f>SUM(D33:D34)</f>
        <v>41445.270000000004</v>
      </c>
    </row>
    <row r="36" spans="1:5" x14ac:dyDescent="0.25">
      <c r="C36" s="25"/>
      <c r="D36" s="7"/>
    </row>
    <row r="37" spans="1:5" x14ac:dyDescent="0.25">
      <c r="A37" s="5" t="s">
        <v>15</v>
      </c>
      <c r="D37" s="7"/>
      <c r="E37" s="14">
        <f>D45+D47+D52</f>
        <v>219397.45149000001</v>
      </c>
    </row>
    <row r="38" spans="1:5" x14ac:dyDescent="0.25">
      <c r="B38" s="9" t="s">
        <v>6</v>
      </c>
    </row>
    <row r="39" spans="1:5" x14ac:dyDescent="0.25">
      <c r="B39" t="s">
        <v>277</v>
      </c>
      <c r="C39" s="22">
        <v>9600</v>
      </c>
      <c r="D39" s="16">
        <f>C39*1.726887</f>
        <v>16578.1152</v>
      </c>
    </row>
    <row r="40" spans="1:5" x14ac:dyDescent="0.25">
      <c r="B40" t="s">
        <v>16</v>
      </c>
      <c r="C40" s="24">
        <v>10000</v>
      </c>
      <c r="D40" s="7">
        <f t="shared" ref="D40:D44" si="5">C40*1.381509</f>
        <v>13815.09</v>
      </c>
    </row>
    <row r="41" spans="1:5" x14ac:dyDescent="0.25">
      <c r="B41" t="s">
        <v>17</v>
      </c>
      <c r="C41" s="24">
        <v>85945</v>
      </c>
      <c r="D41" s="7">
        <f t="shared" si="5"/>
        <v>118733.79100500001</v>
      </c>
    </row>
    <row r="42" spans="1:5" x14ac:dyDescent="0.25">
      <c r="B42" t="s">
        <v>18</v>
      </c>
      <c r="C42" s="24">
        <v>21740</v>
      </c>
      <c r="D42" s="7">
        <f t="shared" si="5"/>
        <v>30034.005660000003</v>
      </c>
    </row>
    <row r="43" spans="1:5" x14ac:dyDescent="0.25">
      <c r="B43" t="s">
        <v>19</v>
      </c>
      <c r="C43" s="24">
        <v>3000</v>
      </c>
      <c r="D43" s="7">
        <f t="shared" si="5"/>
        <v>4144.527</v>
      </c>
    </row>
    <row r="44" spans="1:5" ht="15.75" thickBot="1" x14ac:dyDescent="0.3">
      <c r="B44" t="s">
        <v>20</v>
      </c>
      <c r="C44" s="26">
        <v>1000</v>
      </c>
      <c r="D44" s="13">
        <f t="shared" si="5"/>
        <v>1381.509</v>
      </c>
    </row>
    <row r="45" spans="1:5" x14ac:dyDescent="0.25">
      <c r="C45" s="22">
        <f>SUM(C39:C44)</f>
        <v>131285</v>
      </c>
      <c r="D45" s="7">
        <f>SUM(D39:D44)</f>
        <v>184687.03786499999</v>
      </c>
    </row>
    <row r="46" spans="1:5" x14ac:dyDescent="0.25">
      <c r="B46" s="9" t="s">
        <v>12</v>
      </c>
    </row>
    <row r="47" spans="1:5" x14ac:dyDescent="0.25">
      <c r="B47" t="s">
        <v>278</v>
      </c>
      <c r="C47" s="24">
        <f>25125</f>
        <v>25125</v>
      </c>
      <c r="D47" s="7">
        <f>C47*1.381509</f>
        <v>34710.413625000001</v>
      </c>
    </row>
    <row r="49" spans="1:5" x14ac:dyDescent="0.25">
      <c r="B49" s="9" t="s">
        <v>21</v>
      </c>
    </row>
    <row r="50" spans="1:5" x14ac:dyDescent="0.25">
      <c r="B50" t="s">
        <v>51</v>
      </c>
      <c r="C50" s="24">
        <v>0</v>
      </c>
    </row>
    <row r="51" spans="1:5" ht="15.75" thickBot="1" x14ac:dyDescent="0.3">
      <c r="B51" t="s">
        <v>52</v>
      </c>
      <c r="C51" s="26">
        <v>0</v>
      </c>
      <c r="D51" s="18"/>
    </row>
    <row r="53" spans="1:5" x14ac:dyDescent="0.25">
      <c r="A53" s="5" t="s">
        <v>32</v>
      </c>
      <c r="D53" s="7"/>
      <c r="E53" s="14">
        <f>D57</f>
        <v>140388.94458000001</v>
      </c>
    </row>
    <row r="54" spans="1:5" x14ac:dyDescent="0.25">
      <c r="B54" t="s">
        <v>33</v>
      </c>
      <c r="C54" s="24">
        <v>85945</v>
      </c>
      <c r="D54" s="7">
        <f t="shared" ref="D54:D56" si="6">C54*1.381509</f>
        <v>118733.79100500001</v>
      </c>
    </row>
    <row r="55" spans="1:5" x14ac:dyDescent="0.25">
      <c r="B55" t="s">
        <v>66</v>
      </c>
      <c r="C55" s="25">
        <v>15675</v>
      </c>
      <c r="D55" s="7">
        <f t="shared" si="6"/>
        <v>21655.153575</v>
      </c>
    </row>
    <row r="56" spans="1:5" ht="15.75" thickBot="1" x14ac:dyDescent="0.3">
      <c r="B56" t="s">
        <v>258</v>
      </c>
      <c r="C56" s="26">
        <v>0</v>
      </c>
      <c r="D56" s="13">
        <f t="shared" si="6"/>
        <v>0</v>
      </c>
    </row>
    <row r="57" spans="1:5" x14ac:dyDescent="0.25">
      <c r="C57" s="22">
        <f>SUM(C54:C55)</f>
        <v>101620</v>
      </c>
      <c r="D57" s="7">
        <f>SUM(D54:D56)</f>
        <v>140388.94458000001</v>
      </c>
    </row>
    <row r="58" spans="1:5" x14ac:dyDescent="0.25">
      <c r="C58" s="27"/>
    </row>
    <row r="59" spans="1:5" x14ac:dyDescent="0.25">
      <c r="A59" s="5" t="s">
        <v>166</v>
      </c>
      <c r="D59" s="7"/>
      <c r="E59" s="14">
        <f>D64</f>
        <v>47247.607800000005</v>
      </c>
    </row>
    <row r="60" spans="1:5" x14ac:dyDescent="0.25">
      <c r="A60" s="5"/>
      <c r="B60" t="s">
        <v>162</v>
      </c>
      <c r="C60" s="24">
        <v>15000</v>
      </c>
    </row>
    <row r="61" spans="1:5" x14ac:dyDescent="0.25">
      <c r="A61" s="5"/>
      <c r="B61" t="s">
        <v>167</v>
      </c>
      <c r="C61" s="24">
        <v>15000</v>
      </c>
      <c r="D61" s="7">
        <f t="shared" ref="D61:D63" si="7">C61*1.381509</f>
        <v>20722.635000000002</v>
      </c>
    </row>
    <row r="62" spans="1:5" x14ac:dyDescent="0.25">
      <c r="A62" s="5"/>
      <c r="B62" t="s">
        <v>168</v>
      </c>
      <c r="C62" s="25">
        <v>19200</v>
      </c>
      <c r="D62" s="7">
        <f t="shared" si="7"/>
        <v>26524.972800000003</v>
      </c>
    </row>
    <row r="63" spans="1:5" ht="15.75" thickBot="1" x14ac:dyDescent="0.3">
      <c r="A63" s="5"/>
      <c r="B63" t="s">
        <v>263</v>
      </c>
      <c r="C63" s="26">
        <v>0</v>
      </c>
      <c r="D63" s="13">
        <f t="shared" si="7"/>
        <v>0</v>
      </c>
    </row>
    <row r="64" spans="1:5" x14ac:dyDescent="0.25">
      <c r="A64" s="5"/>
      <c r="C64" s="22">
        <f>SUM(C60:C63)</f>
        <v>49200</v>
      </c>
      <c r="D64" s="7">
        <f>SUM(D60:D63)</f>
        <v>47247.607800000005</v>
      </c>
    </row>
    <row r="65" spans="1:5" x14ac:dyDescent="0.25">
      <c r="C65" s="27"/>
    </row>
    <row r="66" spans="1:5" x14ac:dyDescent="0.25">
      <c r="A66" s="5" t="s">
        <v>202</v>
      </c>
      <c r="E66" s="14">
        <f>+D72</f>
        <v>93251.897999999986</v>
      </c>
    </row>
    <row r="67" spans="1:5" x14ac:dyDescent="0.25">
      <c r="A67" s="5"/>
      <c r="B67" t="s">
        <v>73</v>
      </c>
      <c r="C67" s="24">
        <v>20000</v>
      </c>
      <c r="D67" s="16">
        <f t="shared" ref="D67:D71" si="8">C67*1.726887</f>
        <v>34537.74</v>
      </c>
    </row>
    <row r="68" spans="1:5" x14ac:dyDescent="0.25">
      <c r="A68" s="5"/>
      <c r="B68" t="s">
        <v>74</v>
      </c>
      <c r="C68" s="24">
        <v>10000</v>
      </c>
      <c r="D68" s="16">
        <f t="shared" si="8"/>
        <v>17268.87</v>
      </c>
    </row>
    <row r="69" spans="1:5" x14ac:dyDescent="0.25">
      <c r="A69" s="5"/>
      <c r="B69" t="s">
        <v>75</v>
      </c>
      <c r="C69" s="24">
        <v>10000</v>
      </c>
      <c r="D69" s="16">
        <f t="shared" si="8"/>
        <v>17268.87</v>
      </c>
    </row>
    <row r="70" spans="1:5" x14ac:dyDescent="0.25">
      <c r="A70" s="5"/>
      <c r="B70" t="s">
        <v>76</v>
      </c>
      <c r="C70" s="24">
        <v>4000</v>
      </c>
      <c r="D70" s="16">
        <f t="shared" si="8"/>
        <v>6907.5480000000007</v>
      </c>
    </row>
    <row r="71" spans="1:5" ht="15.75" thickBot="1" x14ac:dyDescent="0.3">
      <c r="A71" s="5"/>
      <c r="B71" t="s">
        <v>78</v>
      </c>
      <c r="C71" s="26">
        <v>10000</v>
      </c>
      <c r="D71" s="17">
        <f t="shared" si="8"/>
        <v>17268.87</v>
      </c>
    </row>
    <row r="72" spans="1:5" x14ac:dyDescent="0.25">
      <c r="A72" s="5"/>
      <c r="C72" s="23">
        <f>SUM(C67:C71)</f>
        <v>54000</v>
      </c>
      <c r="D72" s="7">
        <f>SUM(D67:D71)</f>
        <v>93251.897999999986</v>
      </c>
    </row>
    <row r="73" spans="1:5" x14ac:dyDescent="0.25">
      <c r="A73" s="5"/>
      <c r="C73" s="23"/>
      <c r="D73" s="7"/>
    </row>
    <row r="74" spans="1:5" x14ac:dyDescent="0.25">
      <c r="A74" s="5" t="s">
        <v>259</v>
      </c>
      <c r="C74" s="23"/>
      <c r="D74" s="7"/>
      <c r="E74" s="14">
        <f>D75</f>
        <v>34537.74</v>
      </c>
    </row>
    <row r="75" spans="1:5" x14ac:dyDescent="0.25">
      <c r="A75" s="5"/>
      <c r="B75" t="s">
        <v>77</v>
      </c>
      <c r="C75" s="24">
        <v>20000</v>
      </c>
      <c r="D75" s="16">
        <f>C75*1.726887</f>
        <v>34537.74</v>
      </c>
    </row>
    <row r="76" spans="1:5" x14ac:dyDescent="0.25">
      <c r="A76" s="5"/>
      <c r="C76" s="27"/>
    </row>
    <row r="77" spans="1:5" x14ac:dyDescent="0.25">
      <c r="A77" s="5" t="s">
        <v>171</v>
      </c>
      <c r="D77" s="7"/>
      <c r="E77" s="14">
        <f>D143</f>
        <v>565902.00563400018</v>
      </c>
    </row>
    <row r="78" spans="1:5" x14ac:dyDescent="0.25">
      <c r="A78" s="5"/>
      <c r="B78" t="s">
        <v>206</v>
      </c>
      <c r="C78" s="24">
        <v>8000</v>
      </c>
      <c r="D78" s="7">
        <f t="shared" ref="D78:D83" si="9">C78*1.381509</f>
        <v>11052.072</v>
      </c>
      <c r="E78" s="7"/>
    </row>
    <row r="79" spans="1:5" x14ac:dyDescent="0.25">
      <c r="A79" s="5"/>
      <c r="B79" t="s">
        <v>207</v>
      </c>
      <c r="C79" s="24">
        <v>3200</v>
      </c>
      <c r="D79" s="7">
        <f t="shared" si="9"/>
        <v>4420.8288000000002</v>
      </c>
      <c r="E79" s="7"/>
    </row>
    <row r="80" spans="1:5" x14ac:dyDescent="0.25">
      <c r="A80" s="5"/>
      <c r="B80" t="s">
        <v>208</v>
      </c>
      <c r="C80" s="24">
        <v>4100</v>
      </c>
      <c r="D80" s="7">
        <f t="shared" si="9"/>
        <v>5664.1869000000006</v>
      </c>
      <c r="E80" s="7"/>
    </row>
    <row r="81" spans="1:5" x14ac:dyDescent="0.25">
      <c r="A81" s="5"/>
      <c r="B81" t="s">
        <v>209</v>
      </c>
      <c r="C81" s="24">
        <v>4100</v>
      </c>
      <c r="D81" s="7">
        <f t="shared" si="9"/>
        <v>5664.1869000000006</v>
      </c>
      <c r="E81" s="7"/>
    </row>
    <row r="82" spans="1:5" x14ac:dyDescent="0.25">
      <c r="A82" s="5"/>
      <c r="B82" t="s">
        <v>210</v>
      </c>
      <c r="C82" s="24">
        <v>3000</v>
      </c>
      <c r="D82" s="7">
        <f t="shared" si="9"/>
        <v>4144.527</v>
      </c>
      <c r="E82" s="7"/>
    </row>
    <row r="83" spans="1:5" x14ac:dyDescent="0.25">
      <c r="A83" s="5"/>
      <c r="B83" t="s">
        <v>211</v>
      </c>
      <c r="C83" s="24">
        <v>1600</v>
      </c>
      <c r="D83" s="7">
        <f t="shared" si="9"/>
        <v>2210.4144000000001</v>
      </c>
      <c r="E83" s="7"/>
    </row>
    <row r="84" spans="1:5" x14ac:dyDescent="0.25">
      <c r="A84" s="5"/>
      <c r="D84" s="7"/>
      <c r="E84" s="7"/>
    </row>
    <row r="85" spans="1:5" x14ac:dyDescent="0.25">
      <c r="A85" s="5"/>
      <c r="B85" t="s">
        <v>212</v>
      </c>
      <c r="C85" s="24">
        <v>20300</v>
      </c>
      <c r="D85" s="7">
        <f t="shared" ref="D85:D87" si="10">C85*1.381509</f>
        <v>28044.632700000002</v>
      </c>
      <c r="E85" s="7"/>
    </row>
    <row r="86" spans="1:5" x14ac:dyDescent="0.25">
      <c r="A86" s="5"/>
      <c r="B86" t="s">
        <v>213</v>
      </c>
      <c r="C86" s="24">
        <v>2400</v>
      </c>
      <c r="D86" s="7">
        <f t="shared" si="10"/>
        <v>3315.6216000000004</v>
      </c>
      <c r="E86" s="7"/>
    </row>
    <row r="87" spans="1:5" x14ac:dyDescent="0.25">
      <c r="A87" s="5"/>
      <c r="B87" t="s">
        <v>214</v>
      </c>
      <c r="C87" s="24">
        <v>3200</v>
      </c>
      <c r="D87" s="7">
        <f t="shared" si="10"/>
        <v>4420.8288000000002</v>
      </c>
      <c r="E87" s="7"/>
    </row>
    <row r="88" spans="1:5" x14ac:dyDescent="0.25">
      <c r="A88" s="5"/>
      <c r="D88" s="7"/>
      <c r="E88" s="7"/>
    </row>
    <row r="89" spans="1:5" x14ac:dyDescent="0.25">
      <c r="A89" s="5"/>
      <c r="B89" t="s">
        <v>218</v>
      </c>
      <c r="C89" s="24">
        <v>12000</v>
      </c>
      <c r="D89" s="7">
        <f t="shared" ref="D89:D127" si="11">C89*1.381509</f>
        <v>16578.108</v>
      </c>
      <c r="E89" s="7"/>
    </row>
    <row r="90" spans="1:5" x14ac:dyDescent="0.25">
      <c r="A90" s="5"/>
      <c r="B90" t="s">
        <v>219</v>
      </c>
      <c r="C90" s="24">
        <v>7000</v>
      </c>
      <c r="D90" s="7">
        <f t="shared" si="11"/>
        <v>9670.5630000000001</v>
      </c>
      <c r="E90" s="7"/>
    </row>
    <row r="91" spans="1:5" x14ac:dyDescent="0.25">
      <c r="A91" s="5"/>
      <c r="B91" t="s">
        <v>220</v>
      </c>
      <c r="C91" s="24">
        <v>4000</v>
      </c>
      <c r="D91" s="7">
        <f t="shared" si="11"/>
        <v>5526.0360000000001</v>
      </c>
      <c r="E91" s="7"/>
    </row>
    <row r="92" spans="1:5" x14ac:dyDescent="0.25">
      <c r="A92" s="5"/>
      <c r="D92" s="7"/>
      <c r="E92" s="7"/>
    </row>
    <row r="93" spans="1:5" x14ac:dyDescent="0.25">
      <c r="A93" s="5"/>
      <c r="B93" t="s">
        <v>215</v>
      </c>
      <c r="C93" s="24">
        <v>2400</v>
      </c>
      <c r="D93" s="7">
        <f t="shared" si="11"/>
        <v>3315.6216000000004</v>
      </c>
      <c r="E93" s="7"/>
    </row>
    <row r="94" spans="1:5" x14ac:dyDescent="0.25">
      <c r="A94" s="5"/>
      <c r="B94" t="s">
        <v>216</v>
      </c>
      <c r="C94" s="24">
        <v>21000</v>
      </c>
      <c r="D94" s="7">
        <f t="shared" si="11"/>
        <v>29011.689000000002</v>
      </c>
      <c r="E94" s="7"/>
    </row>
    <row r="95" spans="1:5" x14ac:dyDescent="0.25">
      <c r="A95" s="5"/>
      <c r="B95" t="s">
        <v>217</v>
      </c>
      <c r="C95" s="24">
        <v>10000</v>
      </c>
      <c r="D95" s="7">
        <f t="shared" si="11"/>
        <v>13815.09</v>
      </c>
      <c r="E95" s="7"/>
    </row>
    <row r="96" spans="1:5" x14ac:dyDescent="0.25">
      <c r="A96" s="5"/>
      <c r="B96" t="s">
        <v>222</v>
      </c>
      <c r="C96" s="24">
        <v>5000</v>
      </c>
      <c r="D96" s="7">
        <f t="shared" si="11"/>
        <v>6907.5450000000001</v>
      </c>
      <c r="E96" s="7"/>
    </row>
    <row r="97" spans="1:5" x14ac:dyDescent="0.25">
      <c r="A97" s="5"/>
      <c r="B97" t="s">
        <v>223</v>
      </c>
      <c r="C97" s="24">
        <v>10000</v>
      </c>
      <c r="D97" s="7">
        <f t="shared" si="11"/>
        <v>13815.09</v>
      </c>
      <c r="E97" s="7"/>
    </row>
    <row r="98" spans="1:5" x14ac:dyDescent="0.25">
      <c r="A98" s="5"/>
      <c r="B98" t="s">
        <v>224</v>
      </c>
      <c r="C98" s="24">
        <v>14350</v>
      </c>
      <c r="D98" s="7">
        <f t="shared" si="11"/>
        <v>19824.654150000002</v>
      </c>
      <c r="E98" s="7"/>
    </row>
    <row r="99" spans="1:5" x14ac:dyDescent="0.25">
      <c r="A99" s="5"/>
      <c r="B99" t="s">
        <v>225</v>
      </c>
      <c r="C99" s="24">
        <v>12400</v>
      </c>
      <c r="D99" s="7">
        <f t="shared" si="11"/>
        <v>17130.711600000002</v>
      </c>
      <c r="E99" s="7"/>
    </row>
    <row r="100" spans="1:5" x14ac:dyDescent="0.25">
      <c r="A100" s="5"/>
      <c r="B100" t="s">
        <v>226</v>
      </c>
      <c r="C100" s="24">
        <v>9300</v>
      </c>
      <c r="D100" s="7">
        <f t="shared" si="11"/>
        <v>12848.033700000002</v>
      </c>
      <c r="E100" s="7"/>
    </row>
    <row r="101" spans="1:5" x14ac:dyDescent="0.25">
      <c r="A101" s="5"/>
      <c r="B101" s="8" t="s">
        <v>221</v>
      </c>
      <c r="C101" s="24">
        <v>2000</v>
      </c>
      <c r="D101" s="7">
        <f t="shared" si="11"/>
        <v>2763.018</v>
      </c>
      <c r="E101" s="7"/>
    </row>
    <row r="102" spans="1:5" x14ac:dyDescent="0.25">
      <c r="A102" s="5"/>
      <c r="B102" t="s">
        <v>227</v>
      </c>
      <c r="C102" s="24">
        <v>45628</v>
      </c>
      <c r="D102" s="7">
        <f t="shared" si="11"/>
        <v>63035.492652000008</v>
      </c>
      <c r="E102" s="7"/>
    </row>
    <row r="103" spans="1:5" x14ac:dyDescent="0.25">
      <c r="A103" s="5"/>
      <c r="B103" t="s">
        <v>228</v>
      </c>
      <c r="C103" s="24">
        <v>46200</v>
      </c>
      <c r="D103" s="7">
        <f t="shared" si="11"/>
        <v>63825.715800000005</v>
      </c>
      <c r="E103" s="7"/>
    </row>
    <row r="104" spans="1:5" x14ac:dyDescent="0.25">
      <c r="A104" s="5"/>
      <c r="B104" s="8" t="s">
        <v>229</v>
      </c>
      <c r="D104" s="7"/>
      <c r="E104" s="7"/>
    </row>
    <row r="105" spans="1:5" x14ac:dyDescent="0.25">
      <c r="A105" s="5"/>
      <c r="B105" t="s">
        <v>230</v>
      </c>
      <c r="C105" s="24">
        <v>5000</v>
      </c>
      <c r="D105" s="7">
        <f t="shared" si="11"/>
        <v>6907.5450000000001</v>
      </c>
      <c r="E105" s="7"/>
    </row>
    <row r="106" spans="1:5" x14ac:dyDescent="0.25">
      <c r="A106" s="5"/>
      <c r="B106" t="s">
        <v>231</v>
      </c>
      <c r="C106" s="24">
        <v>14000</v>
      </c>
      <c r="D106" s="7">
        <f t="shared" si="11"/>
        <v>19341.126</v>
      </c>
      <c r="E106" s="7"/>
    </row>
    <row r="107" spans="1:5" x14ac:dyDescent="0.25">
      <c r="A107" s="5"/>
      <c r="B107" t="s">
        <v>232</v>
      </c>
      <c r="C107" s="24">
        <v>3200</v>
      </c>
      <c r="D107" s="7">
        <f t="shared" si="11"/>
        <v>4420.8288000000002</v>
      </c>
      <c r="E107" s="7"/>
    </row>
    <row r="108" spans="1:5" x14ac:dyDescent="0.25">
      <c r="A108" s="5"/>
      <c r="B108" t="s">
        <v>233</v>
      </c>
      <c r="C108" s="24">
        <v>2000</v>
      </c>
      <c r="D108" s="7">
        <f t="shared" si="11"/>
        <v>2763.018</v>
      </c>
      <c r="E108" s="7"/>
    </row>
    <row r="109" spans="1:5" x14ac:dyDescent="0.25">
      <c r="A109" s="5"/>
      <c r="D109" s="7"/>
      <c r="E109" s="7"/>
    </row>
    <row r="110" spans="1:5" x14ac:dyDescent="0.25">
      <c r="A110" s="5"/>
      <c r="B110" t="s">
        <v>234</v>
      </c>
      <c r="C110" s="24">
        <v>900</v>
      </c>
      <c r="D110" s="7">
        <f t="shared" si="11"/>
        <v>1243.3581000000001</v>
      </c>
      <c r="E110" s="7"/>
    </row>
    <row r="111" spans="1:5" x14ac:dyDescent="0.25">
      <c r="A111" s="5"/>
      <c r="B111" t="s">
        <v>235</v>
      </c>
      <c r="C111" s="24">
        <v>4480</v>
      </c>
      <c r="D111" s="7">
        <f t="shared" si="11"/>
        <v>6189.1603200000009</v>
      </c>
      <c r="E111" s="7"/>
    </row>
    <row r="112" spans="1:5" x14ac:dyDescent="0.25">
      <c r="A112" s="5"/>
      <c r="B112" t="s">
        <v>236</v>
      </c>
      <c r="C112" s="24">
        <v>14518</v>
      </c>
      <c r="D112" s="7">
        <f t="shared" si="11"/>
        <v>20056.747662000002</v>
      </c>
      <c r="E112" s="7"/>
    </row>
    <row r="113" spans="1:5" x14ac:dyDescent="0.25">
      <c r="A113" s="5"/>
      <c r="B113" t="s">
        <v>237</v>
      </c>
      <c r="C113" s="24">
        <v>6000</v>
      </c>
      <c r="D113" s="7">
        <f t="shared" si="11"/>
        <v>8289.0540000000001</v>
      </c>
      <c r="E113" s="7"/>
    </row>
    <row r="114" spans="1:5" x14ac:dyDescent="0.25">
      <c r="A114" s="5"/>
      <c r="B114" t="s">
        <v>238</v>
      </c>
      <c r="C114" s="24">
        <v>9600</v>
      </c>
      <c r="D114" s="7">
        <f t="shared" si="11"/>
        <v>13262.486400000002</v>
      </c>
      <c r="E114" s="7"/>
    </row>
    <row r="115" spans="1:5" x14ac:dyDescent="0.25">
      <c r="A115" s="5"/>
      <c r="B115" t="s">
        <v>239</v>
      </c>
      <c r="C115" s="24">
        <v>1080</v>
      </c>
      <c r="D115" s="7">
        <f t="shared" si="11"/>
        <v>1492.02972</v>
      </c>
      <c r="E115" s="7"/>
    </row>
    <row r="116" spans="1:5" x14ac:dyDescent="0.25">
      <c r="A116" s="5"/>
      <c r="D116" s="7"/>
      <c r="E116" s="7"/>
    </row>
    <row r="117" spans="1:5" x14ac:dyDescent="0.25">
      <c r="A117" s="5"/>
      <c r="B117" t="s">
        <v>240</v>
      </c>
      <c r="C117" s="24">
        <v>16000</v>
      </c>
      <c r="D117" s="7">
        <f t="shared" si="11"/>
        <v>22104.144</v>
      </c>
      <c r="E117" s="7"/>
    </row>
    <row r="118" spans="1:5" x14ac:dyDescent="0.25">
      <c r="A118" s="5"/>
      <c r="B118" t="s">
        <v>241</v>
      </c>
      <c r="C118" s="24">
        <v>4000</v>
      </c>
      <c r="D118" s="7">
        <f t="shared" si="11"/>
        <v>5526.0360000000001</v>
      </c>
      <c r="E118" s="7"/>
    </row>
    <row r="119" spans="1:5" x14ac:dyDescent="0.25">
      <c r="A119" s="5"/>
      <c r="B119" t="s">
        <v>242</v>
      </c>
      <c r="C119" s="24">
        <v>19200</v>
      </c>
      <c r="D119" s="7">
        <f t="shared" si="11"/>
        <v>26524.972800000003</v>
      </c>
      <c r="E119" s="7"/>
    </row>
    <row r="120" spans="1:5" x14ac:dyDescent="0.25">
      <c r="A120" s="5"/>
      <c r="D120" s="7"/>
      <c r="E120" s="7"/>
    </row>
    <row r="121" spans="1:5" x14ac:dyDescent="0.25">
      <c r="A121" s="5"/>
      <c r="B121" t="s">
        <v>243</v>
      </c>
      <c r="C121" s="24">
        <v>3350</v>
      </c>
      <c r="D121" s="7">
        <f t="shared" si="11"/>
        <v>4628.0551500000001</v>
      </c>
      <c r="E121" s="7"/>
    </row>
    <row r="122" spans="1:5" x14ac:dyDescent="0.25">
      <c r="A122" s="5"/>
      <c r="B122" t="s">
        <v>244</v>
      </c>
      <c r="C122" s="24">
        <v>3000</v>
      </c>
      <c r="D122" s="7">
        <f t="shared" si="11"/>
        <v>4144.527</v>
      </c>
      <c r="E122" s="7"/>
    </row>
    <row r="123" spans="1:5" x14ac:dyDescent="0.25">
      <c r="A123" s="5"/>
      <c r="D123" s="7"/>
      <c r="E123" s="7"/>
    </row>
    <row r="124" spans="1:5" x14ac:dyDescent="0.25">
      <c r="A124" s="5"/>
      <c r="B124" t="s">
        <v>245</v>
      </c>
      <c r="C124" s="24">
        <v>10000</v>
      </c>
      <c r="D124" s="7">
        <f t="shared" si="11"/>
        <v>13815.09</v>
      </c>
      <c r="E124" s="7"/>
    </row>
    <row r="125" spans="1:5" x14ac:dyDescent="0.25">
      <c r="A125" s="5"/>
      <c r="B125" t="s">
        <v>246</v>
      </c>
      <c r="C125" s="24">
        <v>2400</v>
      </c>
      <c r="D125" s="7">
        <f t="shared" si="11"/>
        <v>3315.6216000000004</v>
      </c>
      <c r="E125" s="7"/>
    </row>
    <row r="126" spans="1:5" x14ac:dyDescent="0.25">
      <c r="A126" s="5"/>
      <c r="B126" t="s">
        <v>247</v>
      </c>
      <c r="C126" s="24">
        <v>2000</v>
      </c>
      <c r="D126" s="7">
        <f t="shared" si="11"/>
        <v>2763.018</v>
      </c>
      <c r="E126" s="7"/>
    </row>
    <row r="127" spans="1:5" x14ac:dyDescent="0.25">
      <c r="A127" s="5"/>
      <c r="B127" t="s">
        <v>248</v>
      </c>
      <c r="C127" s="24">
        <v>500</v>
      </c>
      <c r="D127" s="7">
        <f t="shared" si="11"/>
        <v>690.75450000000001</v>
      </c>
      <c r="E127" s="7"/>
    </row>
    <row r="128" spans="1:5" x14ac:dyDescent="0.25">
      <c r="A128" s="5"/>
      <c r="D128" s="7"/>
      <c r="E128" s="7"/>
    </row>
    <row r="129" spans="1:5" x14ac:dyDescent="0.25">
      <c r="A129" s="5"/>
      <c r="B129" s="9" t="s">
        <v>249</v>
      </c>
      <c r="D129" s="7"/>
      <c r="E129" s="7"/>
    </row>
    <row r="130" spans="1:5" x14ac:dyDescent="0.25">
      <c r="A130" s="5"/>
      <c r="B130" t="s">
        <v>250</v>
      </c>
      <c r="C130" s="24">
        <v>4320</v>
      </c>
      <c r="D130" s="7">
        <f t="shared" ref="D130:D131" si="12">C130*1.381509</f>
        <v>5968.11888</v>
      </c>
      <c r="E130" s="7"/>
    </row>
    <row r="131" spans="1:5" x14ac:dyDescent="0.25">
      <c r="A131" s="5"/>
      <c r="B131" t="s">
        <v>251</v>
      </c>
      <c r="C131" s="24">
        <v>8000</v>
      </c>
      <c r="D131" s="7">
        <f t="shared" si="12"/>
        <v>11052.072</v>
      </c>
      <c r="E131" s="7"/>
    </row>
    <row r="132" spans="1:5" x14ac:dyDescent="0.25">
      <c r="A132" s="5"/>
      <c r="D132" s="7"/>
      <c r="E132" s="7"/>
    </row>
    <row r="133" spans="1:5" x14ac:dyDescent="0.25">
      <c r="A133" s="5"/>
      <c r="B133" s="9" t="s">
        <v>5</v>
      </c>
      <c r="D133" s="7"/>
      <c r="E133" s="7"/>
    </row>
    <row r="134" spans="1:5" x14ac:dyDescent="0.25">
      <c r="A134" s="5"/>
      <c r="B134" t="s">
        <v>252</v>
      </c>
      <c r="C134" s="24">
        <v>5000</v>
      </c>
      <c r="D134" s="7">
        <f t="shared" ref="D134" si="13">C134*1.381509</f>
        <v>6907.5450000000001</v>
      </c>
      <c r="E134" s="7"/>
    </row>
    <row r="135" spans="1:5" x14ac:dyDescent="0.25">
      <c r="A135" s="5"/>
      <c r="D135" s="7"/>
      <c r="E135" s="7"/>
    </row>
    <row r="136" spans="1:5" x14ac:dyDescent="0.25">
      <c r="A136" s="5"/>
      <c r="B136" s="9" t="s">
        <v>53</v>
      </c>
      <c r="D136" s="7"/>
      <c r="E136" s="7"/>
    </row>
    <row r="137" spans="1:5" x14ac:dyDescent="0.25">
      <c r="A137" s="5"/>
      <c r="B137" t="s">
        <v>253</v>
      </c>
      <c r="C137" s="24">
        <v>2000</v>
      </c>
      <c r="D137" s="7">
        <f t="shared" ref="D137:D142" si="14">C137*1.381509</f>
        <v>2763.018</v>
      </c>
      <c r="E137" s="7"/>
    </row>
    <row r="138" spans="1:5" x14ac:dyDescent="0.25">
      <c r="A138" s="5"/>
      <c r="B138" t="s">
        <v>254</v>
      </c>
      <c r="C138" s="24">
        <v>7000</v>
      </c>
      <c r="D138" s="7">
        <f t="shared" si="14"/>
        <v>9670.5630000000001</v>
      </c>
      <c r="E138" s="7"/>
    </row>
    <row r="139" spans="1:5" x14ac:dyDescent="0.25">
      <c r="A139" s="5"/>
      <c r="B139" t="s">
        <v>255</v>
      </c>
      <c r="C139" s="24">
        <v>2500</v>
      </c>
      <c r="D139" s="7">
        <f t="shared" si="14"/>
        <v>3453.7725</v>
      </c>
      <c r="E139" s="7"/>
    </row>
    <row r="140" spans="1:5" x14ac:dyDescent="0.25">
      <c r="A140" s="5"/>
      <c r="B140" t="s">
        <v>256</v>
      </c>
      <c r="C140" s="24">
        <v>5000</v>
      </c>
      <c r="D140" s="7">
        <f t="shared" si="14"/>
        <v>6907.5450000000001</v>
      </c>
      <c r="E140" s="7"/>
    </row>
    <row r="141" spans="1:5" x14ac:dyDescent="0.25">
      <c r="A141" s="5"/>
      <c r="B141" t="s">
        <v>33</v>
      </c>
      <c r="C141" s="24">
        <v>2000</v>
      </c>
      <c r="D141" s="7">
        <f t="shared" si="14"/>
        <v>2763.018</v>
      </c>
      <c r="E141" s="7"/>
    </row>
    <row r="142" spans="1:5" ht="15.75" thickBot="1" x14ac:dyDescent="0.3">
      <c r="B142" t="s">
        <v>257</v>
      </c>
      <c r="C142" s="26">
        <v>1400</v>
      </c>
      <c r="D142" s="13">
        <f t="shared" si="14"/>
        <v>1934.1126000000002</v>
      </c>
    </row>
    <row r="143" spans="1:5" x14ac:dyDescent="0.25">
      <c r="C143" s="22">
        <f>SUM(C78:C142)</f>
        <v>409626</v>
      </c>
      <c r="D143" s="7">
        <f>SUM(D78:D142)</f>
        <v>565902.00563400018</v>
      </c>
      <c r="E143" s="8"/>
    </row>
    <row r="144" spans="1:5" x14ac:dyDescent="0.25">
      <c r="C144" s="27"/>
      <c r="E144" s="8"/>
    </row>
    <row r="145" spans="1:5" s="5" customFormat="1" x14ac:dyDescent="0.25">
      <c r="A145" s="5" t="s">
        <v>203</v>
      </c>
      <c r="C145" s="28"/>
      <c r="E145" s="14">
        <f>D149</f>
        <v>5249.7341999999999</v>
      </c>
    </row>
    <row r="146" spans="1:5" x14ac:dyDescent="0.25">
      <c r="B146" t="s">
        <v>146</v>
      </c>
      <c r="C146" s="24">
        <v>2000</v>
      </c>
      <c r="D146" s="7">
        <f t="shared" ref="D146:D148" si="15">C146*1.381509</f>
        <v>2763.018</v>
      </c>
    </row>
    <row r="147" spans="1:5" x14ac:dyDescent="0.25">
      <c r="B147" t="s">
        <v>147</v>
      </c>
      <c r="C147" s="24">
        <v>300</v>
      </c>
      <c r="D147" s="7">
        <f t="shared" si="15"/>
        <v>414.45270000000005</v>
      </c>
    </row>
    <row r="148" spans="1:5" ht="15.75" thickBot="1" x14ac:dyDescent="0.3">
      <c r="B148" t="s">
        <v>204</v>
      </c>
      <c r="C148" s="26">
        <v>1500</v>
      </c>
      <c r="D148" s="13">
        <f t="shared" si="15"/>
        <v>2072.2635</v>
      </c>
    </row>
    <row r="149" spans="1:5" x14ac:dyDescent="0.25">
      <c r="C149" s="24">
        <f>SUM(C146:C148)</f>
        <v>3800</v>
      </c>
      <c r="D149" s="7">
        <f>SUM(D146:D148)</f>
        <v>5249.7341999999999</v>
      </c>
    </row>
    <row r="150" spans="1:5" x14ac:dyDescent="0.25">
      <c r="D150" s="7"/>
    </row>
    <row r="151" spans="1:5" x14ac:dyDescent="0.25">
      <c r="A151" s="5" t="s">
        <v>265</v>
      </c>
      <c r="D151" s="7"/>
      <c r="E151" s="14">
        <f>D152</f>
        <v>69075.450000000012</v>
      </c>
    </row>
    <row r="152" spans="1:5" x14ac:dyDescent="0.25">
      <c r="B152" t="s">
        <v>26</v>
      </c>
      <c r="C152" s="24">
        <v>50000</v>
      </c>
      <c r="D152" s="7">
        <f t="shared" ref="D152" si="16">C152*1.381509</f>
        <v>69075.450000000012</v>
      </c>
    </row>
    <row r="154" spans="1:5" x14ac:dyDescent="0.25">
      <c r="A154" s="5" t="s">
        <v>22</v>
      </c>
      <c r="D154" s="7"/>
      <c r="E154" s="14">
        <f>D163</f>
        <v>120882.03749999999</v>
      </c>
    </row>
    <row r="155" spans="1:5" x14ac:dyDescent="0.25">
      <c r="B155" t="s">
        <v>23</v>
      </c>
      <c r="C155" s="24">
        <v>11000</v>
      </c>
      <c r="D155" s="7">
        <f t="shared" ref="D155:D162" si="17">C155*1.381509</f>
        <v>15196.599000000002</v>
      </c>
    </row>
    <row r="156" spans="1:5" x14ac:dyDescent="0.25">
      <c r="B156" t="s">
        <v>24</v>
      </c>
      <c r="C156" s="24">
        <v>7500</v>
      </c>
      <c r="D156" s="7">
        <f t="shared" si="17"/>
        <v>10361.317500000001</v>
      </c>
    </row>
    <row r="157" spans="1:5" x14ac:dyDescent="0.25">
      <c r="B157" t="s">
        <v>25</v>
      </c>
      <c r="C157" s="24">
        <v>2200</v>
      </c>
      <c r="D157" s="7">
        <f t="shared" si="17"/>
        <v>3039.3198000000002</v>
      </c>
    </row>
    <row r="158" spans="1:5" x14ac:dyDescent="0.25">
      <c r="B158" t="s">
        <v>96</v>
      </c>
      <c r="C158" s="24">
        <v>800</v>
      </c>
      <c r="D158" s="7">
        <f t="shared" si="17"/>
        <v>1105.2072000000001</v>
      </c>
    </row>
    <row r="159" spans="1:5" x14ac:dyDescent="0.25">
      <c r="B159" t="s">
        <v>27</v>
      </c>
      <c r="C159" s="24">
        <v>14000</v>
      </c>
      <c r="D159" s="7">
        <f t="shared" si="17"/>
        <v>19341.126</v>
      </c>
    </row>
    <row r="160" spans="1:5" x14ac:dyDescent="0.25">
      <c r="B160" t="s">
        <v>28</v>
      </c>
      <c r="C160" s="24">
        <v>24000</v>
      </c>
      <c r="D160" s="7">
        <f t="shared" si="17"/>
        <v>33156.216</v>
      </c>
    </row>
    <row r="161" spans="1:5" x14ac:dyDescent="0.25">
      <c r="B161" t="s">
        <v>29</v>
      </c>
      <c r="C161" s="24">
        <v>18000</v>
      </c>
      <c r="D161" s="7">
        <f t="shared" si="17"/>
        <v>24867.162</v>
      </c>
    </row>
    <row r="162" spans="1:5" ht="15.75" thickBot="1" x14ac:dyDescent="0.3">
      <c r="B162" t="s">
        <v>30</v>
      </c>
      <c r="C162" s="26">
        <v>10000</v>
      </c>
      <c r="D162" s="13">
        <f t="shared" si="17"/>
        <v>13815.09</v>
      </c>
    </row>
    <row r="163" spans="1:5" x14ac:dyDescent="0.25">
      <c r="C163" s="22">
        <f>SUM(C155:C162)</f>
        <v>87500</v>
      </c>
      <c r="D163" s="7">
        <f>SUM(D155:D162)</f>
        <v>120882.03749999999</v>
      </c>
    </row>
    <row r="164" spans="1:5" x14ac:dyDescent="0.25">
      <c r="C164" s="27"/>
    </row>
    <row r="165" spans="1:5" x14ac:dyDescent="0.25">
      <c r="A165" s="5" t="s">
        <v>170</v>
      </c>
      <c r="D165" s="7"/>
      <c r="E165" s="14">
        <f>D184</f>
        <v>1079154.1358310001</v>
      </c>
    </row>
    <row r="166" spans="1:5" x14ac:dyDescent="0.25">
      <c r="B166" s="9" t="s">
        <v>40</v>
      </c>
    </row>
    <row r="167" spans="1:5" x14ac:dyDescent="0.25">
      <c r="B167" t="s">
        <v>110</v>
      </c>
      <c r="C167" s="24">
        <v>20000</v>
      </c>
      <c r="D167" s="16">
        <f t="shared" ref="D167:D178" si="18">C167*1.726887</f>
        <v>34537.74</v>
      </c>
    </row>
    <row r="168" spans="1:5" x14ac:dyDescent="0.25">
      <c r="B168" t="s">
        <v>34</v>
      </c>
      <c r="C168" s="24">
        <v>28000</v>
      </c>
      <c r="D168" s="16">
        <f t="shared" si="18"/>
        <v>48352.836000000003</v>
      </c>
    </row>
    <row r="169" spans="1:5" x14ac:dyDescent="0.25">
      <c r="B169" t="s">
        <v>35</v>
      </c>
      <c r="C169" s="24">
        <v>72000</v>
      </c>
      <c r="D169" s="16">
        <f t="shared" si="18"/>
        <v>124335.864</v>
      </c>
    </row>
    <row r="170" spans="1:5" x14ac:dyDescent="0.25">
      <c r="B170" t="s">
        <v>36</v>
      </c>
      <c r="C170" s="24">
        <v>8250</v>
      </c>
      <c r="D170" s="16">
        <f t="shared" si="18"/>
        <v>14246.81775</v>
      </c>
    </row>
    <row r="171" spans="1:5" x14ac:dyDescent="0.25">
      <c r="B171" t="s">
        <v>37</v>
      </c>
      <c r="C171" s="24">
        <v>11000</v>
      </c>
      <c r="D171" s="16">
        <f t="shared" si="18"/>
        <v>18995.757000000001</v>
      </c>
    </row>
    <row r="172" spans="1:5" x14ac:dyDescent="0.25">
      <c r="B172" t="s">
        <v>38</v>
      </c>
      <c r="C172" s="24">
        <v>148500</v>
      </c>
      <c r="D172" s="16">
        <f t="shared" si="18"/>
        <v>256442.71950000001</v>
      </c>
    </row>
    <row r="173" spans="1:5" x14ac:dyDescent="0.25">
      <c r="B173" t="s">
        <v>172</v>
      </c>
      <c r="C173" s="24">
        <v>22160</v>
      </c>
      <c r="D173" s="16">
        <f t="shared" si="18"/>
        <v>38267.815920000001</v>
      </c>
    </row>
    <row r="174" spans="1:5" x14ac:dyDescent="0.25">
      <c r="B174" t="s">
        <v>39</v>
      </c>
      <c r="C174" s="24">
        <v>84175</v>
      </c>
      <c r="D174" s="16">
        <f t="shared" si="18"/>
        <v>145360.71322500001</v>
      </c>
    </row>
    <row r="175" spans="1:5" x14ac:dyDescent="0.25">
      <c r="B175" t="s">
        <v>173</v>
      </c>
      <c r="C175" s="24">
        <v>36328</v>
      </c>
      <c r="D175" s="16">
        <f t="shared" si="18"/>
        <v>62734.350936000003</v>
      </c>
    </row>
    <row r="176" spans="1:5" x14ac:dyDescent="0.25">
      <c r="B176" t="s">
        <v>46</v>
      </c>
      <c r="C176" s="24">
        <v>3000</v>
      </c>
      <c r="D176" s="16">
        <f t="shared" si="18"/>
        <v>5180.6610000000001</v>
      </c>
    </row>
    <row r="177" spans="1:5" x14ac:dyDescent="0.25">
      <c r="B177" t="s">
        <v>47</v>
      </c>
      <c r="C177" s="24">
        <v>40000</v>
      </c>
      <c r="D177" s="16">
        <f t="shared" si="18"/>
        <v>69075.48</v>
      </c>
    </row>
    <row r="178" spans="1:5" x14ac:dyDescent="0.25">
      <c r="B178" t="s">
        <v>48</v>
      </c>
      <c r="C178" s="29">
        <v>57000</v>
      </c>
      <c r="D178" s="16">
        <f t="shared" si="18"/>
        <v>98432.559000000008</v>
      </c>
    </row>
    <row r="179" spans="1:5" x14ac:dyDescent="0.25">
      <c r="B179" t="s">
        <v>107</v>
      </c>
      <c r="C179" s="24">
        <v>1000</v>
      </c>
      <c r="D179" s="16">
        <f t="shared" ref="D179:D180" si="19">C179*1.726887</f>
        <v>1726.8870000000002</v>
      </c>
    </row>
    <row r="180" spans="1:5" x14ac:dyDescent="0.25">
      <c r="B180" t="s">
        <v>108</v>
      </c>
      <c r="C180" s="25">
        <v>10000</v>
      </c>
      <c r="D180" s="16">
        <f t="shared" si="19"/>
        <v>17268.87</v>
      </c>
    </row>
    <row r="181" spans="1:5" x14ac:dyDescent="0.25">
      <c r="A181" s="5"/>
      <c r="B181" t="s">
        <v>79</v>
      </c>
      <c r="C181" s="24">
        <v>10500</v>
      </c>
      <c r="D181" s="16">
        <f>C181*1.726887</f>
        <v>18132.3135</v>
      </c>
    </row>
    <row r="182" spans="1:5" x14ac:dyDescent="0.25">
      <c r="A182" s="5"/>
      <c r="B182" t="s">
        <v>80</v>
      </c>
      <c r="C182" s="24">
        <v>70000</v>
      </c>
      <c r="D182" s="16">
        <f>C182*1.726887</f>
        <v>120882.09000000001</v>
      </c>
    </row>
    <row r="183" spans="1:5" ht="15.75" thickBot="1" x14ac:dyDescent="0.3">
      <c r="A183" s="5"/>
      <c r="B183" t="s">
        <v>81</v>
      </c>
      <c r="C183" s="26">
        <v>3000</v>
      </c>
      <c r="D183" s="17">
        <f>C183*1.726887</f>
        <v>5180.6610000000001</v>
      </c>
    </row>
    <row r="184" spans="1:5" x14ac:dyDescent="0.25">
      <c r="C184" s="23">
        <f>SUM(C167:C183)</f>
        <v>624913</v>
      </c>
      <c r="D184" s="7">
        <f>SUM(D167:D183)</f>
        <v>1079154.1358310001</v>
      </c>
    </row>
    <row r="185" spans="1:5" x14ac:dyDescent="0.25">
      <c r="C185" s="23"/>
      <c r="D185" s="7"/>
    </row>
    <row r="186" spans="1:5" x14ac:dyDescent="0.25">
      <c r="B186" s="9" t="s">
        <v>41</v>
      </c>
      <c r="E186" s="14">
        <f>D193</f>
        <v>198971.92014</v>
      </c>
    </row>
    <row r="187" spans="1:5" x14ac:dyDescent="0.25">
      <c r="B187" t="s">
        <v>122</v>
      </c>
      <c r="C187" s="24">
        <v>10000</v>
      </c>
      <c r="D187" s="16">
        <f>C187*1.726887</f>
        <v>17268.87</v>
      </c>
      <c r="E187" s="7"/>
    </row>
    <row r="188" spans="1:5" x14ac:dyDescent="0.25">
      <c r="B188" t="s">
        <v>42</v>
      </c>
      <c r="C188" s="24">
        <v>20000</v>
      </c>
      <c r="D188" s="16">
        <f t="shared" ref="D188:D192" si="20">C188*1.726887</f>
        <v>34537.74</v>
      </c>
    </row>
    <row r="189" spans="1:5" x14ac:dyDescent="0.25">
      <c r="B189" t="s">
        <v>43</v>
      </c>
      <c r="C189" s="24">
        <v>38000</v>
      </c>
      <c r="D189" s="16">
        <f t="shared" si="20"/>
        <v>65621.706000000006</v>
      </c>
    </row>
    <row r="190" spans="1:5" x14ac:dyDescent="0.25">
      <c r="B190" t="s">
        <v>44</v>
      </c>
      <c r="C190" s="24">
        <v>26720</v>
      </c>
      <c r="D190" s="16">
        <f t="shared" si="20"/>
        <v>46142.420640000004</v>
      </c>
    </row>
    <row r="191" spans="1:5" x14ac:dyDescent="0.25">
      <c r="B191" t="s">
        <v>45</v>
      </c>
      <c r="C191" s="25">
        <v>19500</v>
      </c>
      <c r="D191" s="16">
        <f t="shared" si="20"/>
        <v>33674.296500000004</v>
      </c>
    </row>
    <row r="192" spans="1:5" ht="15.75" thickBot="1" x14ac:dyDescent="0.3">
      <c r="B192" t="s">
        <v>174</v>
      </c>
      <c r="C192" s="30">
        <v>1000</v>
      </c>
      <c r="D192" s="17">
        <f t="shared" si="20"/>
        <v>1726.8870000000002</v>
      </c>
    </row>
    <row r="193" spans="1:5" x14ac:dyDescent="0.25">
      <c r="C193" s="22">
        <f>SUM(C187:C192)</f>
        <v>115220</v>
      </c>
      <c r="D193" s="7">
        <f>SUM(D187:D192)</f>
        <v>198971.92014</v>
      </c>
    </row>
    <row r="194" spans="1:5" x14ac:dyDescent="0.25">
      <c r="C194" s="27"/>
    </row>
    <row r="195" spans="1:5" x14ac:dyDescent="0.25">
      <c r="B195" s="9" t="s">
        <v>101</v>
      </c>
      <c r="D195" s="7"/>
      <c r="E195" s="14">
        <f>D201</f>
        <v>118101.80193</v>
      </c>
    </row>
    <row r="196" spans="1:5" x14ac:dyDescent="0.25">
      <c r="B196" t="s">
        <v>102</v>
      </c>
      <c r="C196" s="24">
        <v>7790</v>
      </c>
      <c r="D196" s="16">
        <f t="shared" ref="D196:D200" si="21">C196*1.726887</f>
        <v>13452.44973</v>
      </c>
    </row>
    <row r="197" spans="1:5" x14ac:dyDescent="0.25">
      <c r="B197" t="s">
        <v>103</v>
      </c>
      <c r="C197" s="24">
        <v>15000</v>
      </c>
      <c r="D197" s="16">
        <f t="shared" si="21"/>
        <v>25903.305</v>
      </c>
    </row>
    <row r="198" spans="1:5" x14ac:dyDescent="0.25">
      <c r="B198" t="s">
        <v>104</v>
      </c>
      <c r="C198" s="24">
        <v>12600</v>
      </c>
      <c r="D198" s="16">
        <f t="shared" si="21"/>
        <v>21758.7762</v>
      </c>
    </row>
    <row r="199" spans="1:5" x14ac:dyDescent="0.25">
      <c r="B199" t="s">
        <v>105</v>
      </c>
      <c r="C199" s="24">
        <v>8000</v>
      </c>
      <c r="D199" s="16">
        <f t="shared" si="21"/>
        <v>13815.096000000001</v>
      </c>
    </row>
    <row r="200" spans="1:5" ht="15.75" thickBot="1" x14ac:dyDescent="0.3">
      <c r="B200" t="s">
        <v>106</v>
      </c>
      <c r="C200" s="26">
        <v>25000</v>
      </c>
      <c r="D200" s="17">
        <f t="shared" si="21"/>
        <v>43172.175000000003</v>
      </c>
    </row>
    <row r="201" spans="1:5" x14ac:dyDescent="0.25">
      <c r="C201" s="22">
        <f>SUM(C196:C200)</f>
        <v>68390</v>
      </c>
      <c r="D201" s="7">
        <f>SUM(D196:D200)</f>
        <v>118101.80193</v>
      </c>
    </row>
    <row r="202" spans="1:5" x14ac:dyDescent="0.25">
      <c r="C202" s="27"/>
    </row>
    <row r="203" spans="1:5" x14ac:dyDescent="0.25">
      <c r="B203" s="9" t="s">
        <v>109</v>
      </c>
      <c r="C203" s="23">
        <v>10000</v>
      </c>
      <c r="D203" s="16">
        <f>C203*1.726887</f>
        <v>17268.87</v>
      </c>
      <c r="E203" s="14">
        <f>D203</f>
        <v>17268.87</v>
      </c>
    </row>
    <row r="204" spans="1:5" x14ac:dyDescent="0.25">
      <c r="C204" s="27"/>
      <c r="E204" s="8"/>
    </row>
    <row r="205" spans="1:5" x14ac:dyDescent="0.25">
      <c r="A205" s="5" t="s">
        <v>89</v>
      </c>
      <c r="D205" s="7"/>
      <c r="E205" s="14">
        <f>D217</f>
        <v>334426.02815700002</v>
      </c>
    </row>
    <row r="206" spans="1:5" x14ac:dyDescent="0.25">
      <c r="B206" t="s">
        <v>90</v>
      </c>
      <c r="C206" s="24">
        <v>6000</v>
      </c>
      <c r="D206" s="7">
        <f t="shared" ref="D206:D216" si="22">C206*1.381509</f>
        <v>8289.0540000000001</v>
      </c>
    </row>
    <row r="207" spans="1:5" x14ac:dyDescent="0.25">
      <c r="B207" t="s">
        <v>91</v>
      </c>
      <c r="C207" s="24">
        <v>11288</v>
      </c>
      <c r="D207" s="7">
        <f t="shared" si="22"/>
        <v>15594.473592</v>
      </c>
    </row>
    <row r="208" spans="1:5" x14ac:dyDescent="0.25">
      <c r="B208" t="s">
        <v>92</v>
      </c>
      <c r="C208" s="24">
        <v>67200</v>
      </c>
      <c r="D208" s="7">
        <f t="shared" si="22"/>
        <v>92837.404800000004</v>
      </c>
    </row>
    <row r="209" spans="1:5" x14ac:dyDescent="0.25">
      <c r="B209" t="s">
        <v>93</v>
      </c>
      <c r="C209" s="24">
        <v>15000</v>
      </c>
      <c r="D209" s="7">
        <f t="shared" si="22"/>
        <v>20722.635000000002</v>
      </c>
    </row>
    <row r="210" spans="1:5" x14ac:dyDescent="0.25">
      <c r="B210" t="s">
        <v>94</v>
      </c>
      <c r="C210" s="24">
        <v>12800</v>
      </c>
      <c r="D210" s="7">
        <f t="shared" si="22"/>
        <v>17683.315200000001</v>
      </c>
    </row>
    <row r="211" spans="1:5" x14ac:dyDescent="0.25">
      <c r="B211" t="s">
        <v>95</v>
      </c>
      <c r="C211" s="24">
        <v>95421</v>
      </c>
      <c r="D211" s="7">
        <f t="shared" si="22"/>
        <v>131824.97028900002</v>
      </c>
    </row>
    <row r="212" spans="1:5" x14ac:dyDescent="0.25">
      <c r="B212" t="s">
        <v>96</v>
      </c>
      <c r="C212" s="24">
        <v>1600</v>
      </c>
      <c r="D212" s="7">
        <f t="shared" si="22"/>
        <v>2210.4144000000001</v>
      </c>
    </row>
    <row r="213" spans="1:5" x14ac:dyDescent="0.25">
      <c r="B213" t="s">
        <v>97</v>
      </c>
      <c r="C213" s="24">
        <v>10500</v>
      </c>
      <c r="D213" s="7">
        <f t="shared" si="22"/>
        <v>14505.844500000001</v>
      </c>
    </row>
    <row r="214" spans="1:5" x14ac:dyDescent="0.25">
      <c r="B214" t="s">
        <v>98</v>
      </c>
      <c r="C214" s="24">
        <v>2000</v>
      </c>
      <c r="D214" s="7">
        <f t="shared" si="22"/>
        <v>2763.018</v>
      </c>
    </row>
    <row r="215" spans="1:5" x14ac:dyDescent="0.25">
      <c r="B215" t="s">
        <v>99</v>
      </c>
      <c r="C215" s="25">
        <v>2400</v>
      </c>
      <c r="D215" s="7">
        <f t="shared" si="22"/>
        <v>3315.6216000000004</v>
      </c>
    </row>
    <row r="216" spans="1:5" ht="15.75" thickBot="1" x14ac:dyDescent="0.3">
      <c r="B216" t="s">
        <v>100</v>
      </c>
      <c r="C216" s="26">
        <v>17864</v>
      </c>
      <c r="D216" s="13">
        <f t="shared" si="22"/>
        <v>24679.276776000002</v>
      </c>
    </row>
    <row r="217" spans="1:5" x14ac:dyDescent="0.25">
      <c r="B217" s="3"/>
      <c r="C217" s="24">
        <f>SUM(C206:C216)</f>
        <v>242073</v>
      </c>
      <c r="D217" s="7">
        <f>SUM(D206:D216)</f>
        <v>334426.02815700002</v>
      </c>
    </row>
    <row r="218" spans="1:5" x14ac:dyDescent="0.25">
      <c r="C218" s="22"/>
      <c r="D218" s="7"/>
    </row>
    <row r="219" spans="1:5" x14ac:dyDescent="0.25">
      <c r="A219" s="5" t="s">
        <v>198</v>
      </c>
      <c r="C219" s="27"/>
      <c r="E219" s="14">
        <f>D270</f>
        <v>1024872.4516500003</v>
      </c>
    </row>
    <row r="220" spans="1:5" x14ac:dyDescent="0.25">
      <c r="B220" s="10" t="s">
        <v>112</v>
      </c>
      <c r="C220" s="24">
        <v>10000</v>
      </c>
      <c r="D220" s="7">
        <f t="shared" ref="D220:D256" si="23">C220*1.381509</f>
        <v>13815.09</v>
      </c>
    </row>
    <row r="221" spans="1:5" x14ac:dyDescent="0.25">
      <c r="B221" s="10" t="s">
        <v>113</v>
      </c>
      <c r="C221" s="24">
        <v>3500</v>
      </c>
      <c r="D221" s="7">
        <f t="shared" si="23"/>
        <v>4835.2815000000001</v>
      </c>
    </row>
    <row r="222" spans="1:5" x14ac:dyDescent="0.25">
      <c r="B222" s="10" t="s">
        <v>114</v>
      </c>
      <c r="C222" s="24">
        <v>4680</v>
      </c>
      <c r="D222" s="7">
        <f t="shared" si="23"/>
        <v>6465.4621200000001</v>
      </c>
    </row>
    <row r="223" spans="1:5" x14ac:dyDescent="0.25">
      <c r="B223" s="10" t="s">
        <v>115</v>
      </c>
      <c r="C223" s="24">
        <v>6000</v>
      </c>
      <c r="D223" s="7">
        <f t="shared" si="23"/>
        <v>8289.0540000000001</v>
      </c>
    </row>
    <row r="224" spans="1:5" x14ac:dyDescent="0.25">
      <c r="B224" s="10" t="s">
        <v>116</v>
      </c>
      <c r="C224" s="24">
        <v>7800</v>
      </c>
      <c r="D224" s="7">
        <f t="shared" si="23"/>
        <v>10775.770200000001</v>
      </c>
    </row>
    <row r="225" spans="2:4" x14ac:dyDescent="0.25">
      <c r="B225" s="10" t="s">
        <v>117</v>
      </c>
      <c r="C225" s="24">
        <v>6500</v>
      </c>
      <c r="D225" s="7">
        <f t="shared" si="23"/>
        <v>8979.808500000001</v>
      </c>
    </row>
    <row r="226" spans="2:4" x14ac:dyDescent="0.25">
      <c r="B226" s="10" t="s">
        <v>118</v>
      </c>
      <c r="C226" s="24">
        <v>10208</v>
      </c>
      <c r="D226" s="7">
        <f t="shared" si="23"/>
        <v>14102.443872000002</v>
      </c>
    </row>
    <row r="227" spans="2:4" x14ac:dyDescent="0.25">
      <c r="B227" s="10" t="s">
        <v>119</v>
      </c>
      <c r="C227" s="24">
        <v>6750</v>
      </c>
      <c r="D227" s="7">
        <f t="shared" si="23"/>
        <v>9325.1857500000006</v>
      </c>
    </row>
    <row r="228" spans="2:4" x14ac:dyDescent="0.25">
      <c r="B228" s="10" t="s">
        <v>120</v>
      </c>
      <c r="C228" s="25">
        <v>7680</v>
      </c>
      <c r="D228" s="7">
        <f t="shared" si="23"/>
        <v>10609.98912</v>
      </c>
    </row>
    <row r="229" spans="2:4" x14ac:dyDescent="0.25">
      <c r="B229" s="10" t="s">
        <v>121</v>
      </c>
      <c r="C229" s="29">
        <v>10000</v>
      </c>
      <c r="D229" s="7">
        <f t="shared" si="23"/>
        <v>13815.09</v>
      </c>
    </row>
    <row r="230" spans="2:4" x14ac:dyDescent="0.25">
      <c r="B230" s="10" t="s">
        <v>184</v>
      </c>
      <c r="C230" s="29">
        <v>2555</v>
      </c>
      <c r="D230" s="7">
        <f t="shared" si="23"/>
        <v>3529.7554950000003</v>
      </c>
    </row>
    <row r="231" spans="2:4" x14ac:dyDescent="0.25">
      <c r="B231" s="10" t="s">
        <v>185</v>
      </c>
      <c r="C231" s="29">
        <v>4550</v>
      </c>
      <c r="D231" s="7">
        <f t="shared" si="23"/>
        <v>6285.8659500000003</v>
      </c>
    </row>
    <row r="232" spans="2:4" x14ac:dyDescent="0.25">
      <c r="B232" s="10" t="s">
        <v>186</v>
      </c>
      <c r="C232" s="29">
        <v>24000</v>
      </c>
      <c r="D232" s="7">
        <f t="shared" si="23"/>
        <v>33156.216</v>
      </c>
    </row>
    <row r="233" spans="2:4" x14ac:dyDescent="0.25">
      <c r="B233" s="10" t="s">
        <v>187</v>
      </c>
      <c r="C233" s="29">
        <v>4000</v>
      </c>
      <c r="D233" s="7">
        <f t="shared" si="23"/>
        <v>5526.0360000000001</v>
      </c>
    </row>
    <row r="234" spans="2:4" x14ac:dyDescent="0.25">
      <c r="B234" s="10" t="s">
        <v>188</v>
      </c>
      <c r="C234" s="31">
        <v>20000</v>
      </c>
      <c r="D234" s="7">
        <f t="shared" si="23"/>
        <v>27630.18</v>
      </c>
    </row>
    <row r="235" spans="2:4" x14ac:dyDescent="0.25">
      <c r="B235" s="10" t="s">
        <v>189</v>
      </c>
      <c r="C235" s="31">
        <v>27000</v>
      </c>
      <c r="D235" s="7">
        <f t="shared" si="23"/>
        <v>37300.743000000002</v>
      </c>
    </row>
    <row r="236" spans="2:4" x14ac:dyDescent="0.25">
      <c r="B236" s="10" t="s">
        <v>190</v>
      </c>
      <c r="C236" s="31">
        <v>51300</v>
      </c>
      <c r="D236" s="7">
        <f t="shared" si="23"/>
        <v>70871.411700000011</v>
      </c>
    </row>
    <row r="237" spans="2:4" x14ac:dyDescent="0.25">
      <c r="B237" s="10" t="s">
        <v>191</v>
      </c>
      <c r="C237" s="31">
        <v>76560</v>
      </c>
      <c r="D237" s="7">
        <f t="shared" si="23"/>
        <v>105768.32904000001</v>
      </c>
    </row>
    <row r="238" spans="2:4" x14ac:dyDescent="0.25">
      <c r="B238" s="10" t="s">
        <v>192</v>
      </c>
      <c r="C238" s="31">
        <v>3200</v>
      </c>
      <c r="D238" s="7">
        <f t="shared" si="23"/>
        <v>4420.8288000000002</v>
      </c>
    </row>
    <row r="239" spans="2:4" x14ac:dyDescent="0.25">
      <c r="B239" s="10" t="s">
        <v>193</v>
      </c>
      <c r="C239" s="31">
        <v>1500</v>
      </c>
      <c r="D239" s="7">
        <f t="shared" si="23"/>
        <v>2072.2635</v>
      </c>
    </row>
    <row r="240" spans="2:4" x14ac:dyDescent="0.25">
      <c r="B240" s="10" t="s">
        <v>194</v>
      </c>
      <c r="C240" s="29">
        <v>10300</v>
      </c>
      <c r="D240" s="7">
        <f t="shared" si="23"/>
        <v>14229.542700000002</v>
      </c>
    </row>
    <row r="241" spans="2:4" s="8" customFormat="1" x14ac:dyDescent="0.25">
      <c r="B241" s="8" t="s">
        <v>274</v>
      </c>
      <c r="C241" s="32">
        <v>17864</v>
      </c>
      <c r="D241" s="14">
        <f t="shared" si="23"/>
        <v>24679.276776000002</v>
      </c>
    </row>
    <row r="242" spans="2:4" x14ac:dyDescent="0.25">
      <c r="B242" t="s">
        <v>149</v>
      </c>
      <c r="C242" s="24">
        <v>42000</v>
      </c>
      <c r="D242" s="7">
        <f t="shared" si="23"/>
        <v>58023.378000000004</v>
      </c>
    </row>
    <row r="243" spans="2:4" x14ac:dyDescent="0.25">
      <c r="B243" t="s">
        <v>150</v>
      </c>
      <c r="C243" s="24">
        <v>47040</v>
      </c>
      <c r="D243" s="7">
        <f t="shared" si="23"/>
        <v>64986.183360000003</v>
      </c>
    </row>
    <row r="244" spans="2:4" x14ac:dyDescent="0.25">
      <c r="B244" s="10" t="s">
        <v>271</v>
      </c>
      <c r="C244" s="24">
        <v>11100</v>
      </c>
      <c r="D244" s="7">
        <f t="shared" si="23"/>
        <v>15334.749900000001</v>
      </c>
    </row>
    <row r="245" spans="2:4" x14ac:dyDescent="0.25">
      <c r="B245" t="s">
        <v>151</v>
      </c>
      <c r="C245" s="24">
        <v>6000</v>
      </c>
      <c r="D245" s="7">
        <f t="shared" si="23"/>
        <v>8289.0540000000001</v>
      </c>
    </row>
    <row r="246" spans="2:4" x14ac:dyDescent="0.25">
      <c r="B246" t="s">
        <v>165</v>
      </c>
      <c r="C246" s="24">
        <v>6000</v>
      </c>
      <c r="D246" s="7">
        <f t="shared" si="23"/>
        <v>8289.0540000000001</v>
      </c>
    </row>
    <row r="247" spans="2:4" s="8" customFormat="1" x14ac:dyDescent="0.25">
      <c r="B247" s="8" t="s">
        <v>152</v>
      </c>
      <c r="C247" s="27">
        <v>29600</v>
      </c>
      <c r="D247" s="14">
        <f t="shared" si="23"/>
        <v>40892.666400000002</v>
      </c>
    </row>
    <row r="248" spans="2:4" x14ac:dyDescent="0.25">
      <c r="B248" t="s">
        <v>272</v>
      </c>
      <c r="C248" s="24">
        <v>12000</v>
      </c>
      <c r="D248" s="7">
        <f t="shared" si="23"/>
        <v>16578.108</v>
      </c>
    </row>
    <row r="249" spans="2:4" x14ac:dyDescent="0.25">
      <c r="B249" t="s">
        <v>153</v>
      </c>
      <c r="C249" s="24">
        <v>5100</v>
      </c>
      <c r="D249" s="7">
        <f t="shared" si="23"/>
        <v>7045.6959000000006</v>
      </c>
    </row>
    <row r="250" spans="2:4" x14ac:dyDescent="0.25">
      <c r="B250" t="s">
        <v>154</v>
      </c>
      <c r="C250" s="24">
        <v>44800</v>
      </c>
      <c r="D250" s="7">
        <f t="shared" si="23"/>
        <v>61891.603200000005</v>
      </c>
    </row>
    <row r="251" spans="2:4" x14ac:dyDescent="0.25">
      <c r="B251" t="s">
        <v>155</v>
      </c>
      <c r="C251" s="24">
        <v>39200</v>
      </c>
      <c r="D251" s="7">
        <f t="shared" si="23"/>
        <v>54155.152800000003</v>
      </c>
    </row>
    <row r="252" spans="2:4" x14ac:dyDescent="0.25">
      <c r="B252" t="s">
        <v>156</v>
      </c>
      <c r="C252" s="24">
        <v>16800</v>
      </c>
      <c r="D252" s="7">
        <f t="shared" si="23"/>
        <v>23209.351200000001</v>
      </c>
    </row>
    <row r="253" spans="2:4" x14ac:dyDescent="0.25">
      <c r="B253" t="s">
        <v>157</v>
      </c>
      <c r="C253" s="25">
        <v>16000</v>
      </c>
      <c r="D253" s="7">
        <f t="shared" si="23"/>
        <v>22104.144</v>
      </c>
    </row>
    <row r="254" spans="2:4" x14ac:dyDescent="0.25">
      <c r="B254" t="s">
        <v>158</v>
      </c>
      <c r="C254" s="25">
        <v>1000</v>
      </c>
      <c r="D254" s="7">
        <f t="shared" si="23"/>
        <v>1381.509</v>
      </c>
    </row>
    <row r="255" spans="2:4" x14ac:dyDescent="0.25">
      <c r="B255" t="s">
        <v>160</v>
      </c>
      <c r="C255" s="25">
        <v>600</v>
      </c>
      <c r="D255" s="7">
        <f t="shared" si="23"/>
        <v>828.9054000000001</v>
      </c>
    </row>
    <row r="256" spans="2:4" x14ac:dyDescent="0.25">
      <c r="B256" t="s">
        <v>159</v>
      </c>
      <c r="C256" s="25">
        <v>3500</v>
      </c>
      <c r="D256" s="7">
        <f t="shared" si="23"/>
        <v>4835.2815000000001</v>
      </c>
    </row>
    <row r="257" spans="1:5" x14ac:dyDescent="0.25">
      <c r="B257" t="s">
        <v>53</v>
      </c>
      <c r="C257" s="32"/>
      <c r="D257" s="7"/>
    </row>
    <row r="258" spans="1:5" x14ac:dyDescent="0.25">
      <c r="B258" t="s">
        <v>54</v>
      </c>
      <c r="C258" s="25">
        <v>10450</v>
      </c>
      <c r="D258" s="7">
        <f t="shared" ref="D258:D262" si="24">C258*1.381509</f>
        <v>14436.769050000001</v>
      </c>
    </row>
    <row r="259" spans="1:5" x14ac:dyDescent="0.25">
      <c r="B259" t="s">
        <v>56</v>
      </c>
      <c r="C259" s="25">
        <v>26125</v>
      </c>
      <c r="D259" s="7">
        <f t="shared" si="24"/>
        <v>36091.922624999999</v>
      </c>
    </row>
    <row r="260" spans="1:5" x14ac:dyDescent="0.25">
      <c r="B260" t="s">
        <v>60</v>
      </c>
      <c r="C260" s="25">
        <v>36575</v>
      </c>
      <c r="D260" s="7">
        <f t="shared" si="24"/>
        <v>50528.691675000002</v>
      </c>
    </row>
    <row r="261" spans="1:5" x14ac:dyDescent="0.25">
      <c r="B261" t="s">
        <v>59</v>
      </c>
      <c r="C261" s="25">
        <v>8000</v>
      </c>
      <c r="D261" s="7">
        <f t="shared" si="24"/>
        <v>11052.072</v>
      </c>
    </row>
    <row r="262" spans="1:5" x14ac:dyDescent="0.25">
      <c r="B262" t="s">
        <v>61</v>
      </c>
      <c r="C262" s="25">
        <v>10450</v>
      </c>
      <c r="D262" s="7">
        <f t="shared" si="24"/>
        <v>14436.769050000001</v>
      </c>
    </row>
    <row r="263" spans="1:5" x14ac:dyDescent="0.25">
      <c r="B263" t="s">
        <v>70</v>
      </c>
      <c r="C263" s="32"/>
      <c r="D263" s="7"/>
    </row>
    <row r="264" spans="1:5" x14ac:dyDescent="0.25">
      <c r="B264" s="6" t="s">
        <v>87</v>
      </c>
      <c r="C264" s="25">
        <v>5225</v>
      </c>
      <c r="D264" s="7">
        <f t="shared" ref="D264:D269" si="25">C264*1.381509</f>
        <v>7218.3845250000004</v>
      </c>
    </row>
    <row r="265" spans="1:5" x14ac:dyDescent="0.25">
      <c r="B265" s="6" t="s">
        <v>83</v>
      </c>
      <c r="C265" s="25">
        <v>7838</v>
      </c>
      <c r="D265" s="7">
        <f t="shared" si="25"/>
        <v>10828.267542000001</v>
      </c>
    </row>
    <row r="266" spans="1:5" x14ac:dyDescent="0.25">
      <c r="B266" s="6" t="s">
        <v>84</v>
      </c>
      <c r="C266" s="25">
        <v>30000</v>
      </c>
      <c r="D266" s="7">
        <f t="shared" si="25"/>
        <v>41445.270000000004</v>
      </c>
    </row>
    <row r="267" spans="1:5" x14ac:dyDescent="0.25">
      <c r="B267" s="6" t="s">
        <v>88</v>
      </c>
      <c r="C267" s="25">
        <v>3500</v>
      </c>
      <c r="D267" s="7">
        <f t="shared" si="25"/>
        <v>4835.2815000000001</v>
      </c>
    </row>
    <row r="268" spans="1:5" x14ac:dyDescent="0.25">
      <c r="A268" s="5"/>
      <c r="B268" s="10" t="s">
        <v>181</v>
      </c>
      <c r="C268" s="24">
        <v>1000</v>
      </c>
      <c r="D268" s="7">
        <f t="shared" si="25"/>
        <v>1381.509</v>
      </c>
    </row>
    <row r="269" spans="1:5" ht="15.75" thickBot="1" x14ac:dyDescent="0.3">
      <c r="A269" s="5"/>
      <c r="B269" t="s">
        <v>165</v>
      </c>
      <c r="C269" s="26">
        <v>6000</v>
      </c>
      <c r="D269" s="13">
        <f t="shared" si="25"/>
        <v>8289.0540000000001</v>
      </c>
    </row>
    <row r="270" spans="1:5" x14ac:dyDescent="0.25">
      <c r="C270" s="22">
        <f>SUM(C220:C269)</f>
        <v>741850</v>
      </c>
      <c r="D270" s="15">
        <f>SUM(D220:D269)</f>
        <v>1024872.4516500003</v>
      </c>
    </row>
    <row r="271" spans="1:5" x14ac:dyDescent="0.25">
      <c r="C271" s="22"/>
      <c r="D271" s="15"/>
    </row>
    <row r="272" spans="1:5" x14ac:dyDescent="0.25">
      <c r="A272" s="5" t="s">
        <v>199</v>
      </c>
      <c r="C272" s="27"/>
      <c r="E272" s="14">
        <f>D284</f>
        <v>133781.88198000001</v>
      </c>
    </row>
    <row r="273" spans="1:5" x14ac:dyDescent="0.25">
      <c r="A273" s="5"/>
      <c r="B273" s="8" t="s">
        <v>264</v>
      </c>
      <c r="C273" s="27" t="s">
        <v>266</v>
      </c>
    </row>
    <row r="274" spans="1:5" x14ac:dyDescent="0.25">
      <c r="A274" s="5"/>
      <c r="B274" s="8" t="s">
        <v>205</v>
      </c>
      <c r="C274" s="27" t="s">
        <v>266</v>
      </c>
    </row>
    <row r="275" spans="1:5" x14ac:dyDescent="0.25">
      <c r="B275" t="s">
        <v>111</v>
      </c>
      <c r="C275" s="24">
        <v>5590</v>
      </c>
      <c r="D275" s="16">
        <f>C275*1.726887</f>
        <v>9653.2983299999996</v>
      </c>
    </row>
    <row r="276" spans="1:5" x14ac:dyDescent="0.25">
      <c r="A276" s="5"/>
      <c r="B276" s="10" t="s">
        <v>175</v>
      </c>
      <c r="C276" s="24">
        <v>10000</v>
      </c>
      <c r="D276" s="7">
        <f t="shared" ref="D276:D283" si="26">C276*1.381509</f>
        <v>13815.09</v>
      </c>
    </row>
    <row r="277" spans="1:5" x14ac:dyDescent="0.25">
      <c r="A277" s="5"/>
      <c r="B277" s="10" t="s">
        <v>176</v>
      </c>
      <c r="C277" s="24">
        <v>3000</v>
      </c>
      <c r="D277" s="7">
        <f t="shared" si="26"/>
        <v>4144.527</v>
      </c>
    </row>
    <row r="278" spans="1:5" x14ac:dyDescent="0.25">
      <c r="A278" s="5"/>
      <c r="B278" s="10" t="s">
        <v>177</v>
      </c>
      <c r="C278" s="24">
        <v>15850</v>
      </c>
      <c r="D278" s="7">
        <f t="shared" si="26"/>
        <v>21896.917650000003</v>
      </c>
    </row>
    <row r="279" spans="1:5" x14ac:dyDescent="0.25">
      <c r="A279" s="5"/>
      <c r="B279" s="10" t="s">
        <v>178</v>
      </c>
      <c r="C279" s="24">
        <v>24000</v>
      </c>
      <c r="D279" s="7">
        <f t="shared" si="26"/>
        <v>33156.216</v>
      </c>
    </row>
    <row r="280" spans="1:5" x14ac:dyDescent="0.25">
      <c r="A280" s="5"/>
      <c r="B280" s="10" t="s">
        <v>179</v>
      </c>
      <c r="C280" s="24">
        <v>3000</v>
      </c>
      <c r="D280" s="7">
        <f t="shared" si="26"/>
        <v>4144.527</v>
      </c>
    </row>
    <row r="281" spans="1:5" x14ac:dyDescent="0.25">
      <c r="B281" s="10" t="s">
        <v>180</v>
      </c>
      <c r="C281" s="24">
        <v>5000</v>
      </c>
      <c r="D281" s="7">
        <f t="shared" si="26"/>
        <v>6907.5450000000001</v>
      </c>
    </row>
    <row r="282" spans="1:5" x14ac:dyDescent="0.25">
      <c r="A282" s="5"/>
      <c r="B282" s="10" t="s">
        <v>182</v>
      </c>
      <c r="C282" s="24">
        <v>25000</v>
      </c>
      <c r="D282" s="7">
        <f t="shared" si="26"/>
        <v>34537.725000000006</v>
      </c>
    </row>
    <row r="283" spans="1:5" ht="15.75" thickBot="1" x14ac:dyDescent="0.3">
      <c r="A283" s="5"/>
      <c r="B283" s="10" t="s">
        <v>183</v>
      </c>
      <c r="C283" s="26">
        <v>4000</v>
      </c>
      <c r="D283" s="13">
        <f t="shared" si="26"/>
        <v>5526.0360000000001</v>
      </c>
    </row>
    <row r="284" spans="1:5" x14ac:dyDescent="0.25">
      <c r="C284" s="22">
        <f>SUM(C275:C283)</f>
        <v>95440</v>
      </c>
      <c r="D284" s="7">
        <f>SUM(D275:D283)</f>
        <v>133781.88198000001</v>
      </c>
    </row>
    <row r="285" spans="1:5" x14ac:dyDescent="0.25">
      <c r="C285" s="22"/>
      <c r="D285" s="7"/>
    </row>
    <row r="286" spans="1:5" x14ac:dyDescent="0.25">
      <c r="A286" s="5" t="s">
        <v>200</v>
      </c>
      <c r="D286" s="7"/>
      <c r="E286" s="14">
        <f>D332</f>
        <v>2229796.9792950004</v>
      </c>
    </row>
    <row r="287" spans="1:5" x14ac:dyDescent="0.25">
      <c r="B287" t="s">
        <v>123</v>
      </c>
      <c r="C287" s="24">
        <v>33600</v>
      </c>
      <c r="D287" s="7">
        <f t="shared" ref="D287:D314" si="27">C287*1.381509</f>
        <v>46418.702400000002</v>
      </c>
    </row>
    <row r="288" spans="1:5" x14ac:dyDescent="0.25">
      <c r="B288" t="s">
        <v>124</v>
      </c>
      <c r="C288" s="24">
        <v>28000</v>
      </c>
      <c r="D288" s="7">
        <f t="shared" si="27"/>
        <v>38682.252</v>
      </c>
    </row>
    <row r="289" spans="2:4" x14ac:dyDescent="0.25">
      <c r="B289" t="s">
        <v>126</v>
      </c>
      <c r="C289" s="24">
        <v>2600</v>
      </c>
      <c r="D289" s="7">
        <f t="shared" si="27"/>
        <v>3591.9234000000001</v>
      </c>
    </row>
    <row r="290" spans="2:4" x14ac:dyDescent="0.25">
      <c r="B290" t="s">
        <v>127</v>
      </c>
      <c r="C290" s="24">
        <v>20000</v>
      </c>
      <c r="D290" s="7">
        <f t="shared" si="27"/>
        <v>27630.18</v>
      </c>
    </row>
    <row r="291" spans="2:4" x14ac:dyDescent="0.25">
      <c r="B291" t="s">
        <v>128</v>
      </c>
      <c r="C291" s="24">
        <v>8100</v>
      </c>
      <c r="D291" s="7">
        <f t="shared" si="27"/>
        <v>11190.222900000001</v>
      </c>
    </row>
    <row r="292" spans="2:4" x14ac:dyDescent="0.25">
      <c r="B292" t="s">
        <v>129</v>
      </c>
      <c r="C292" s="24">
        <v>30000</v>
      </c>
      <c r="D292" s="7">
        <f t="shared" si="27"/>
        <v>41445.270000000004</v>
      </c>
    </row>
    <row r="293" spans="2:4" x14ac:dyDescent="0.25">
      <c r="B293" t="s">
        <v>130</v>
      </c>
      <c r="C293" s="24">
        <v>30000</v>
      </c>
      <c r="D293" s="7">
        <f t="shared" si="27"/>
        <v>41445.270000000004</v>
      </c>
    </row>
    <row r="294" spans="2:4" x14ac:dyDescent="0.25">
      <c r="B294" t="s">
        <v>131</v>
      </c>
      <c r="C294" s="24">
        <v>8000</v>
      </c>
      <c r="D294" s="7">
        <f t="shared" si="27"/>
        <v>11052.072</v>
      </c>
    </row>
    <row r="295" spans="2:4" x14ac:dyDescent="0.25">
      <c r="B295" t="s">
        <v>132</v>
      </c>
      <c r="C295" s="24">
        <v>40000</v>
      </c>
      <c r="D295" s="7">
        <f t="shared" si="27"/>
        <v>55260.36</v>
      </c>
    </row>
    <row r="296" spans="2:4" x14ac:dyDescent="0.25">
      <c r="B296" t="s">
        <v>50</v>
      </c>
      <c r="C296" s="25">
        <v>196000</v>
      </c>
      <c r="D296" s="7">
        <f t="shared" si="27"/>
        <v>270775.76400000002</v>
      </c>
    </row>
    <row r="297" spans="2:4" x14ac:dyDescent="0.25">
      <c r="B297" t="s">
        <v>133</v>
      </c>
      <c r="C297" s="24">
        <v>125200</v>
      </c>
      <c r="D297" s="7">
        <f t="shared" si="27"/>
        <v>172964.92680000002</v>
      </c>
    </row>
    <row r="298" spans="2:4" x14ac:dyDescent="0.25">
      <c r="B298" t="s">
        <v>134</v>
      </c>
      <c r="C298" s="24">
        <v>25194</v>
      </c>
      <c r="D298" s="7">
        <f t="shared" si="27"/>
        <v>34805.737745999999</v>
      </c>
    </row>
    <row r="299" spans="2:4" x14ac:dyDescent="0.25">
      <c r="B299" t="s">
        <v>135</v>
      </c>
      <c r="C299" s="24">
        <v>11655</v>
      </c>
      <c r="D299" s="7">
        <f t="shared" si="27"/>
        <v>16101.487395000002</v>
      </c>
    </row>
    <row r="300" spans="2:4" x14ac:dyDescent="0.25">
      <c r="B300" t="s">
        <v>136</v>
      </c>
      <c r="C300" s="24">
        <v>102000</v>
      </c>
      <c r="D300" s="7">
        <f t="shared" si="27"/>
        <v>140913.91800000001</v>
      </c>
    </row>
    <row r="301" spans="2:4" x14ac:dyDescent="0.25">
      <c r="B301" t="s">
        <v>49</v>
      </c>
      <c r="C301" s="24">
        <v>120000</v>
      </c>
      <c r="D301" s="7">
        <f t="shared" si="27"/>
        <v>165781.08000000002</v>
      </c>
    </row>
    <row r="302" spans="2:4" x14ac:dyDescent="0.25">
      <c r="B302" t="s">
        <v>137</v>
      </c>
      <c r="C302" s="24">
        <v>90496</v>
      </c>
      <c r="D302" s="7">
        <f t="shared" si="27"/>
        <v>125021.03846400001</v>
      </c>
    </row>
    <row r="303" spans="2:4" x14ac:dyDescent="0.25">
      <c r="B303" t="s">
        <v>138</v>
      </c>
      <c r="C303" s="24">
        <v>6000</v>
      </c>
      <c r="D303" s="7">
        <f t="shared" si="27"/>
        <v>8289.0540000000001</v>
      </c>
    </row>
    <row r="304" spans="2:4" x14ac:dyDescent="0.25">
      <c r="B304" t="s">
        <v>139</v>
      </c>
      <c r="C304" s="24">
        <v>10000</v>
      </c>
      <c r="D304" s="7">
        <f t="shared" si="27"/>
        <v>13815.09</v>
      </c>
    </row>
    <row r="305" spans="1:4" x14ac:dyDescent="0.25">
      <c r="B305" t="s">
        <v>140</v>
      </c>
      <c r="C305" s="24">
        <v>10000</v>
      </c>
      <c r="D305" s="7">
        <f t="shared" si="27"/>
        <v>13815.09</v>
      </c>
    </row>
    <row r="306" spans="1:4" x14ac:dyDescent="0.25">
      <c r="B306" t="s">
        <v>141</v>
      </c>
      <c r="C306" s="24">
        <v>68000</v>
      </c>
      <c r="D306" s="7">
        <f t="shared" si="27"/>
        <v>93942.612000000008</v>
      </c>
    </row>
    <row r="307" spans="1:4" x14ac:dyDescent="0.25">
      <c r="B307" t="s">
        <v>142</v>
      </c>
      <c r="C307" s="24">
        <v>52650</v>
      </c>
      <c r="D307" s="7">
        <f t="shared" si="27"/>
        <v>72736.448850000001</v>
      </c>
    </row>
    <row r="308" spans="1:4" x14ac:dyDescent="0.25">
      <c r="B308" t="s">
        <v>143</v>
      </c>
      <c r="C308" s="24">
        <v>3500</v>
      </c>
      <c r="D308" s="7">
        <f t="shared" si="27"/>
        <v>4835.2815000000001</v>
      </c>
    </row>
    <row r="309" spans="1:4" x14ac:dyDescent="0.25">
      <c r="B309" t="s">
        <v>144</v>
      </c>
      <c r="C309" s="24">
        <v>3000</v>
      </c>
      <c r="D309" s="7">
        <f t="shared" si="27"/>
        <v>4144.527</v>
      </c>
    </row>
    <row r="310" spans="1:4" x14ac:dyDescent="0.25">
      <c r="B310" t="s">
        <v>145</v>
      </c>
      <c r="C310" s="24">
        <v>2500</v>
      </c>
      <c r="D310" s="7">
        <f t="shared" si="27"/>
        <v>3453.7725</v>
      </c>
    </row>
    <row r="311" spans="1:4" x14ac:dyDescent="0.25">
      <c r="B311" t="s">
        <v>195</v>
      </c>
      <c r="C311" s="24">
        <v>3150</v>
      </c>
      <c r="D311" s="7">
        <f t="shared" si="27"/>
        <v>4351.75335</v>
      </c>
    </row>
    <row r="312" spans="1:4" x14ac:dyDescent="0.25">
      <c r="B312" t="s">
        <v>148</v>
      </c>
      <c r="C312" s="25">
        <v>19200</v>
      </c>
      <c r="D312" s="7">
        <f t="shared" si="27"/>
        <v>26524.972800000003</v>
      </c>
    </row>
    <row r="313" spans="1:4" x14ac:dyDescent="0.25">
      <c r="A313" s="5"/>
      <c r="B313" t="s">
        <v>163</v>
      </c>
      <c r="C313" s="24">
        <v>10000</v>
      </c>
      <c r="D313" s="7">
        <f t="shared" si="27"/>
        <v>13815.09</v>
      </c>
    </row>
    <row r="314" spans="1:4" x14ac:dyDescent="0.25">
      <c r="A314" s="5"/>
      <c r="B314" t="s">
        <v>164</v>
      </c>
      <c r="C314" s="24">
        <v>10000</v>
      </c>
      <c r="D314" s="7">
        <f t="shared" si="27"/>
        <v>13815.09</v>
      </c>
    </row>
    <row r="315" spans="1:4" x14ac:dyDescent="0.25">
      <c r="B315" s="9" t="s">
        <v>53</v>
      </c>
      <c r="D315" s="7"/>
    </row>
    <row r="316" spans="1:4" x14ac:dyDescent="0.25">
      <c r="B316" t="s">
        <v>54</v>
      </c>
      <c r="C316" s="25">
        <v>34378</v>
      </c>
      <c r="D316" s="7">
        <f t="shared" ref="D316:D323" si="28">C316*1.381509</f>
        <v>47493.516402000001</v>
      </c>
    </row>
    <row r="317" spans="1:4" x14ac:dyDescent="0.25">
      <c r="B317" t="s">
        <v>55</v>
      </c>
      <c r="C317" s="25">
        <v>15000</v>
      </c>
      <c r="D317" s="7">
        <f t="shared" si="28"/>
        <v>20722.635000000002</v>
      </c>
    </row>
    <row r="318" spans="1:4" x14ac:dyDescent="0.25">
      <c r="B318" t="s">
        <v>56</v>
      </c>
      <c r="C318" s="25">
        <v>79184</v>
      </c>
      <c r="D318" s="7">
        <f t="shared" si="28"/>
        <v>109393.40865600001</v>
      </c>
    </row>
    <row r="319" spans="1:4" x14ac:dyDescent="0.25">
      <c r="B319" t="s">
        <v>57</v>
      </c>
      <c r="C319" s="25">
        <v>29385</v>
      </c>
      <c r="D319" s="7">
        <f t="shared" si="28"/>
        <v>40595.641965000003</v>
      </c>
    </row>
    <row r="320" spans="1:4" x14ac:dyDescent="0.25">
      <c r="B320" t="s">
        <v>58</v>
      </c>
      <c r="C320" s="25">
        <v>120323</v>
      </c>
      <c r="D320" s="7">
        <f t="shared" si="28"/>
        <v>166227.30740700001</v>
      </c>
    </row>
    <row r="321" spans="1:5" x14ac:dyDescent="0.25">
      <c r="B321" t="s">
        <v>59</v>
      </c>
      <c r="C321" s="25">
        <v>17189</v>
      </c>
      <c r="D321" s="7">
        <f t="shared" si="28"/>
        <v>23746.758201000001</v>
      </c>
    </row>
    <row r="322" spans="1:5" x14ac:dyDescent="0.25">
      <c r="B322" t="s">
        <v>62</v>
      </c>
      <c r="C322" s="25">
        <v>34378</v>
      </c>
      <c r="D322" s="7">
        <f t="shared" si="28"/>
        <v>47493.516402000001</v>
      </c>
    </row>
    <row r="323" spans="1:5" x14ac:dyDescent="0.25">
      <c r="B323" t="s">
        <v>63</v>
      </c>
      <c r="C323" s="25">
        <v>35000</v>
      </c>
      <c r="D323" s="7">
        <f t="shared" si="28"/>
        <v>48352.815000000002</v>
      </c>
    </row>
    <row r="324" spans="1:5" x14ac:dyDescent="0.25">
      <c r="B324" s="9" t="s">
        <v>70</v>
      </c>
      <c r="D324" s="7"/>
    </row>
    <row r="325" spans="1:5" x14ac:dyDescent="0.25">
      <c r="B325" s="6" t="s">
        <v>71</v>
      </c>
      <c r="C325" s="24">
        <v>3500</v>
      </c>
      <c r="D325" s="16">
        <f t="shared" ref="D325" si="29">C325*1.726887</f>
        <v>6044.1045000000004</v>
      </c>
    </row>
    <row r="326" spans="1:5" x14ac:dyDescent="0.25">
      <c r="B326" s="6" t="s">
        <v>82</v>
      </c>
      <c r="C326" s="24">
        <v>17189</v>
      </c>
      <c r="D326" s="7">
        <f t="shared" ref="D326:D329" si="30">C326*1.381509</f>
        <v>23746.758201000001</v>
      </c>
    </row>
    <row r="327" spans="1:5" x14ac:dyDescent="0.25">
      <c r="B327" s="6" t="s">
        <v>83</v>
      </c>
      <c r="C327" s="24">
        <v>25784</v>
      </c>
      <c r="D327" s="7">
        <f t="shared" si="30"/>
        <v>35620.828056000006</v>
      </c>
    </row>
    <row r="328" spans="1:5" x14ac:dyDescent="0.25">
      <c r="B328" s="6" t="s">
        <v>84</v>
      </c>
      <c r="C328" s="24">
        <v>114000</v>
      </c>
      <c r="D328" s="7">
        <f t="shared" si="30"/>
        <v>157492.02600000001</v>
      </c>
    </row>
    <row r="329" spans="1:5" x14ac:dyDescent="0.25">
      <c r="B329" s="6" t="s">
        <v>85</v>
      </c>
      <c r="C329" s="25">
        <v>10000</v>
      </c>
      <c r="D329" s="7">
        <f t="shared" si="30"/>
        <v>13815.09</v>
      </c>
    </row>
    <row r="330" spans="1:5" x14ac:dyDescent="0.25">
      <c r="B330" s="6" t="s">
        <v>260</v>
      </c>
      <c r="C330" s="25"/>
      <c r="D330" s="7"/>
    </row>
    <row r="331" spans="1:5" ht="15.75" thickBot="1" x14ac:dyDescent="0.3">
      <c r="B331" s="6" t="s">
        <v>72</v>
      </c>
      <c r="C331" s="30">
        <v>7200</v>
      </c>
      <c r="D331" s="17">
        <f t="shared" ref="D331" si="31">C331*1.726887</f>
        <v>12433.5864</v>
      </c>
    </row>
    <row r="332" spans="1:5" x14ac:dyDescent="0.25">
      <c r="B332" s="6"/>
      <c r="C332" s="25">
        <f>SUM(C287:C331)</f>
        <v>1611355</v>
      </c>
      <c r="D332" s="7">
        <f>SUM(D287:D331)</f>
        <v>2229796.9792950004</v>
      </c>
    </row>
    <row r="333" spans="1:5" x14ac:dyDescent="0.25">
      <c r="C333" s="32"/>
    </row>
    <row r="334" spans="1:5" x14ac:dyDescent="0.25">
      <c r="A334" s="5" t="s">
        <v>201</v>
      </c>
      <c r="D334" s="7"/>
      <c r="E334" s="14">
        <f>D338</f>
        <v>57802.336560000003</v>
      </c>
    </row>
    <row r="335" spans="1:5" x14ac:dyDescent="0.25">
      <c r="A335" s="5"/>
      <c r="B335" s="9" t="s">
        <v>6</v>
      </c>
      <c r="D335" s="7"/>
    </row>
    <row r="336" spans="1:5" x14ac:dyDescent="0.25">
      <c r="A336" s="5"/>
      <c r="B336" t="s">
        <v>161</v>
      </c>
      <c r="C336" s="24">
        <v>20000</v>
      </c>
      <c r="D336" s="7">
        <f t="shared" ref="D336:D337" si="32">C336*1.381509</f>
        <v>27630.18</v>
      </c>
    </row>
    <row r="337" spans="1:8" ht="15.75" thickBot="1" x14ac:dyDescent="0.3">
      <c r="A337" s="5"/>
      <c r="B337" t="s">
        <v>169</v>
      </c>
      <c r="C337" s="26">
        <v>21840</v>
      </c>
      <c r="D337" s="13">
        <f t="shared" si="32"/>
        <v>30172.156560000003</v>
      </c>
    </row>
    <row r="338" spans="1:8" x14ac:dyDescent="0.25">
      <c r="A338" s="5"/>
      <c r="C338" s="23">
        <f>SUM(C336:C337)</f>
        <v>41840</v>
      </c>
      <c r="D338" s="7">
        <f>SUM(D336:D337)</f>
        <v>57802.336560000003</v>
      </c>
    </row>
    <row r="339" spans="1:8" x14ac:dyDescent="0.25">
      <c r="A339" s="5"/>
      <c r="C339" s="23"/>
      <c r="D339" s="7"/>
    </row>
    <row r="340" spans="1:8" x14ac:dyDescent="0.25">
      <c r="A340" s="5"/>
      <c r="B340" t="s">
        <v>280</v>
      </c>
      <c r="C340" s="23">
        <f>C338+C332+C284+C270+C217+C203+C201+C201+C193+C184+C163+C152+C149+C143+C75+C72+C64+C57+C47+C45+C35+C28+C23+C12+C4</f>
        <v>6347684</v>
      </c>
      <c r="D340" s="7"/>
    </row>
    <row r="341" spans="1:8" x14ac:dyDescent="0.25">
      <c r="A341" s="5"/>
      <c r="B341" s="4"/>
      <c r="C341" s="23"/>
      <c r="D341" s="7"/>
      <c r="G341" s="7"/>
      <c r="H341" s="7"/>
    </row>
    <row r="342" spans="1:8" x14ac:dyDescent="0.25">
      <c r="A342" s="5"/>
      <c r="B342" s="10" t="s">
        <v>281</v>
      </c>
      <c r="C342" s="27"/>
      <c r="E342" s="7">
        <f>SUM(E4:E341)</f>
        <v>8971378.1847600006</v>
      </c>
      <c r="G342" s="7"/>
    </row>
    <row r="343" spans="1:8" x14ac:dyDescent="0.25">
      <c r="A343" s="5"/>
      <c r="B343" t="s">
        <v>261</v>
      </c>
      <c r="E343" s="1">
        <v>694537</v>
      </c>
    </row>
    <row r="344" spans="1:8" ht="15.75" thickBot="1" x14ac:dyDescent="0.3">
      <c r="B344" t="s">
        <v>262</v>
      </c>
      <c r="E344" s="2">
        <v>106500</v>
      </c>
    </row>
    <row r="345" spans="1:8" x14ac:dyDescent="0.25">
      <c r="B345" s="21" t="s">
        <v>279</v>
      </c>
      <c r="D345" s="7"/>
      <c r="E345" s="7">
        <f>SUM(E342:E344)</f>
        <v>9772415.1847600006</v>
      </c>
    </row>
    <row r="346" spans="1:8" x14ac:dyDescent="0.25">
      <c r="B346" s="6"/>
      <c r="C346" s="27"/>
    </row>
    <row r="347" spans="1:8" x14ac:dyDescent="0.25">
      <c r="B347" s="4" t="s">
        <v>267</v>
      </c>
      <c r="E347" s="1">
        <v>9841603</v>
      </c>
    </row>
    <row r="348" spans="1:8" x14ac:dyDescent="0.25">
      <c r="B348" s="4" t="s">
        <v>268</v>
      </c>
      <c r="E348" s="7">
        <f>E347-E345</f>
        <v>69187.815239999443</v>
      </c>
    </row>
    <row r="351" spans="1:8" x14ac:dyDescent="0.25">
      <c r="B351" s="4" t="s">
        <v>284</v>
      </c>
      <c r="C351" s="19">
        <f>(1*1.25*1.1175*1.15*1.075)-1</f>
        <v>0.72688671874999966</v>
      </c>
      <c r="D351" t="s">
        <v>282</v>
      </c>
    </row>
    <row r="352" spans="1:8" x14ac:dyDescent="0.25">
      <c r="B352" s="4"/>
      <c r="C352" s="19"/>
      <c r="D352" t="s">
        <v>283</v>
      </c>
    </row>
    <row r="353" spans="2:3" x14ac:dyDescent="0.25">
      <c r="B353" s="4" t="s">
        <v>269</v>
      </c>
      <c r="C353" s="33">
        <f>(1*1.1175*1.15*1.075)-1</f>
        <v>0.38150937499999982</v>
      </c>
    </row>
  </sheetData>
  <printOptions gridLines="1"/>
  <pageMargins left="0.7" right="0.7" top="0.75" bottom="0.75" header="0.3" footer="0.3"/>
  <pageSetup scale="81" fitToHeight="0" orientation="portrait" r:id="rId1"/>
  <rowBreaks count="2" manualBreakCount="2">
    <brk id="164" max="16383" man="1"/>
    <brk id="1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Storrs</dc:creator>
  <cp:lastModifiedBy>Duncan Wardwell</cp:lastModifiedBy>
  <cp:lastPrinted>2025-02-06T16:41:04Z</cp:lastPrinted>
  <dcterms:created xsi:type="dcterms:W3CDTF">2024-11-11T16:17:32Z</dcterms:created>
  <dcterms:modified xsi:type="dcterms:W3CDTF">2025-02-06T16:41:18Z</dcterms:modified>
</cp:coreProperties>
</file>