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chmondvt-my.sharepoint.com/personal/jarneson_richmondvt_gov/Documents/Documents/Selectboard/BUDGETS/Budget 2026/Budget as of 1-7-24/"/>
    </mc:Choice>
  </mc:AlternateContent>
  <xr:revisionPtr revIDLastSave="121" documentId="8_{29950023-5958-4F0B-AF2A-74D30C5F680E}" xr6:coauthVersionLast="47" xr6:coauthVersionMax="47" xr10:uidLastSave="{22711858-2B43-4464-85AD-78165CFA9251}"/>
  <bookViews>
    <workbookView xWindow="-120" yWindow="-120" windowWidth="24240" windowHeight="13140" xr2:uid="{CBA2D141-ECAF-4054-AAF6-278D84D8CD0A}"/>
  </bookViews>
  <sheets>
    <sheet name="FY26 Expense" sheetId="1" r:id="rId1"/>
    <sheet name="FY26 Revenue" sheetId="2" r:id="rId2"/>
    <sheet name="Unassigned Funds" sheetId="3" r:id="rId3"/>
    <sheet name="FY26 Capital Reserve Expend" sheetId="6" r:id="rId4"/>
    <sheet name="Reserves" sheetId="4" r:id="rId5"/>
  </sheets>
  <definedNames>
    <definedName name="_xlnm.Print_Area" localSheetId="0">'FY26 Expense'!$A$1:$G$352</definedName>
    <definedName name="_xlnm.Print_Area" localSheetId="1">'FY26 Revenue'!$A$1:$G$54,'FY26 Revenue'!$H$1:$N$28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3" l="1"/>
  <c r="F48" i="3"/>
  <c r="F47" i="3"/>
  <c r="L16" i="3"/>
  <c r="J16" i="3"/>
  <c r="F67" i="1"/>
  <c r="F55" i="3"/>
  <c r="M4" i="3" l="1"/>
  <c r="F16" i="3"/>
  <c r="H16" i="3"/>
  <c r="M20" i="3"/>
  <c r="F26" i="3"/>
  <c r="H26" i="3"/>
  <c r="J26" i="3"/>
  <c r="M23" i="4"/>
  <c r="M24" i="4"/>
  <c r="L44" i="4"/>
  <c r="K44" i="4"/>
  <c r="J44" i="4"/>
  <c r="I44" i="4"/>
  <c r="M44" i="4" s="1"/>
  <c r="H44" i="4"/>
  <c r="G44" i="4"/>
  <c r="F44" i="4"/>
  <c r="E44" i="4"/>
  <c r="D44" i="4"/>
  <c r="C44" i="4"/>
  <c r="M43" i="4"/>
  <c r="M42" i="4"/>
  <c r="M41" i="4"/>
  <c r="M40" i="4"/>
  <c r="M39" i="4"/>
  <c r="M38" i="4"/>
  <c r="M37" i="4"/>
  <c r="M36" i="4"/>
  <c r="M35" i="4"/>
  <c r="M34" i="4"/>
  <c r="M32" i="4"/>
  <c r="L29" i="4"/>
  <c r="K29" i="4"/>
  <c r="J29" i="4"/>
  <c r="I29" i="4"/>
  <c r="M29" i="4" s="1"/>
  <c r="H29" i="4"/>
  <c r="F29" i="4"/>
  <c r="E29" i="4"/>
  <c r="D29" i="4"/>
  <c r="C29" i="4"/>
  <c r="M27" i="4"/>
  <c r="M26" i="4"/>
  <c r="M25" i="4"/>
  <c r="G25" i="4"/>
  <c r="M22" i="4"/>
  <c r="M21" i="4"/>
  <c r="G21" i="4"/>
  <c r="M20" i="4"/>
  <c r="M19" i="4"/>
  <c r="M18" i="4"/>
  <c r="M15" i="4"/>
  <c r="G15" i="4"/>
  <c r="G29" i="4" s="1"/>
  <c r="M14" i="4"/>
  <c r="M13" i="4"/>
  <c r="M12" i="4"/>
  <c r="M11" i="4"/>
  <c r="M10" i="4"/>
  <c r="M9" i="4"/>
  <c r="M8" i="4"/>
  <c r="M7" i="4"/>
  <c r="M6" i="4"/>
  <c r="M5" i="4"/>
  <c r="M4" i="4"/>
  <c r="F267" i="1"/>
  <c r="G165" i="1"/>
  <c r="G202" i="1"/>
  <c r="E54" i="2"/>
  <c r="D54" i="2"/>
  <c r="C54" i="2"/>
  <c r="D51" i="2"/>
  <c r="D53" i="2" s="1"/>
  <c r="C51" i="2"/>
  <c r="C42" i="2"/>
  <c r="D42" i="2"/>
  <c r="F102" i="1"/>
  <c r="F139" i="1" s="1"/>
  <c r="F14" i="1"/>
  <c r="F277" i="1"/>
  <c r="F349" i="1" s="1"/>
  <c r="M16" i="3" s="1"/>
  <c r="F209" i="1"/>
  <c r="F228" i="1" s="1"/>
  <c r="G145" i="1"/>
  <c r="F146" i="1"/>
  <c r="F167" i="1" s="1"/>
  <c r="F73" i="1"/>
  <c r="F93" i="1" s="1"/>
  <c r="G4" i="2"/>
  <c r="G5" i="2"/>
  <c r="G6" i="2"/>
  <c r="G7" i="2"/>
  <c r="G8" i="2"/>
  <c r="G9" i="2"/>
  <c r="G10" i="2"/>
  <c r="G11" i="2"/>
  <c r="G12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3" i="2"/>
  <c r="G35" i="2"/>
  <c r="G36" i="2"/>
  <c r="G37" i="2"/>
  <c r="G40" i="2"/>
  <c r="G45" i="2"/>
  <c r="G46" i="2"/>
  <c r="G47" i="2"/>
  <c r="G48" i="2"/>
  <c r="G59" i="1"/>
  <c r="F171" i="1"/>
  <c r="D349" i="1"/>
  <c r="E349" i="1"/>
  <c r="D267" i="1"/>
  <c r="E267" i="1"/>
  <c r="D248" i="1"/>
  <c r="E248" i="1"/>
  <c r="F248" i="1"/>
  <c r="D228" i="1"/>
  <c r="E228" i="1"/>
  <c r="D204" i="1"/>
  <c r="E204" i="1"/>
  <c r="D139" i="1"/>
  <c r="E139" i="1"/>
  <c r="C139" i="1"/>
  <c r="D167" i="1"/>
  <c r="D93" i="1"/>
  <c r="D67" i="1"/>
  <c r="D60" i="1"/>
  <c r="E60" i="1"/>
  <c r="G9" i="1"/>
  <c r="G10" i="1"/>
  <c r="G11" i="1"/>
  <c r="G12" i="1"/>
  <c r="G13" i="1"/>
  <c r="G15" i="1"/>
  <c r="G16" i="1"/>
  <c r="G17" i="1"/>
  <c r="G18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63" i="1"/>
  <c r="G64" i="1"/>
  <c r="G65" i="1"/>
  <c r="G70" i="1"/>
  <c r="G71" i="1"/>
  <c r="G72" i="1"/>
  <c r="G74" i="1"/>
  <c r="G75" i="1"/>
  <c r="G77" i="1"/>
  <c r="G78" i="1"/>
  <c r="G79" i="1"/>
  <c r="G80" i="1"/>
  <c r="G81" i="1"/>
  <c r="G82" i="1"/>
  <c r="G83" i="1"/>
  <c r="G84" i="1"/>
  <c r="G85" i="1"/>
  <c r="G86" i="1"/>
  <c r="G87" i="1"/>
  <c r="G88" i="1"/>
  <c r="G90" i="1"/>
  <c r="G91" i="1"/>
  <c r="G92" i="1"/>
  <c r="G96" i="1"/>
  <c r="G97" i="1"/>
  <c r="G98" i="1"/>
  <c r="G99" i="1"/>
  <c r="G100" i="1"/>
  <c r="G101" i="1"/>
  <c r="G103" i="1"/>
  <c r="G104" i="1"/>
  <c r="G106" i="1"/>
  <c r="G107" i="1"/>
  <c r="G110" i="1"/>
  <c r="G112" i="1"/>
  <c r="G113" i="1"/>
  <c r="G114" i="1"/>
  <c r="G115" i="1"/>
  <c r="G116" i="1"/>
  <c r="G118" i="1"/>
  <c r="G119" i="1"/>
  <c r="G120" i="1"/>
  <c r="G121" i="1"/>
  <c r="G122" i="1"/>
  <c r="G123" i="1"/>
  <c r="G124" i="1"/>
  <c r="G125" i="1"/>
  <c r="G126" i="1"/>
  <c r="G127" i="1"/>
  <c r="G128" i="1"/>
  <c r="G130" i="1"/>
  <c r="G131" i="1"/>
  <c r="G132" i="1"/>
  <c r="G133" i="1"/>
  <c r="G134" i="1"/>
  <c r="G138" i="1"/>
  <c r="G142" i="1"/>
  <c r="G143" i="1"/>
  <c r="G144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70" i="1"/>
  <c r="G173" i="1"/>
  <c r="G174" i="1"/>
  <c r="G175" i="1"/>
  <c r="G176" i="1"/>
  <c r="G177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6" i="1"/>
  <c r="G197" i="1"/>
  <c r="G198" i="1"/>
  <c r="G199" i="1"/>
  <c r="G200" i="1"/>
  <c r="G207" i="1"/>
  <c r="G208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51" i="1"/>
  <c r="G252" i="1"/>
  <c r="G253" i="1"/>
  <c r="G255" i="1"/>
  <c r="G256" i="1"/>
  <c r="G257" i="1"/>
  <c r="G258" i="1"/>
  <c r="G259" i="1"/>
  <c r="G260" i="1"/>
  <c r="G261" i="1"/>
  <c r="G262" i="1"/>
  <c r="G265" i="1"/>
  <c r="G266" i="1"/>
  <c r="G272" i="1"/>
  <c r="G273" i="1"/>
  <c r="G274" i="1"/>
  <c r="G275" i="1"/>
  <c r="G276" i="1"/>
  <c r="G278" i="1"/>
  <c r="G279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6" i="1"/>
  <c r="G327" i="1"/>
  <c r="G328" i="1"/>
  <c r="G329" i="1"/>
  <c r="G330" i="1"/>
  <c r="G331" i="1"/>
  <c r="G332" i="1"/>
  <c r="G333" i="1"/>
  <c r="G334" i="1"/>
  <c r="G335" i="1"/>
  <c r="G340" i="1"/>
  <c r="G341" i="1"/>
  <c r="G342" i="1"/>
  <c r="G344" i="1"/>
  <c r="G346" i="1"/>
  <c r="G348" i="1"/>
  <c r="G7" i="1"/>
  <c r="E167" i="1"/>
  <c r="E93" i="1"/>
  <c r="C267" i="1"/>
  <c r="C248" i="1"/>
  <c r="C349" i="1"/>
  <c r="E67" i="1"/>
  <c r="C204" i="1"/>
  <c r="C167" i="1"/>
  <c r="C228" i="1"/>
  <c r="J27" i="2"/>
  <c r="C93" i="1"/>
  <c r="C67" i="1"/>
  <c r="C60" i="1"/>
  <c r="M21" i="2"/>
  <c r="M22" i="2"/>
  <c r="M23" i="2"/>
  <c r="L8" i="2"/>
  <c r="G171" i="1"/>
  <c r="F172" i="1"/>
  <c r="F204" i="1" s="1"/>
  <c r="G67" i="1" l="1"/>
  <c r="G204" i="1"/>
  <c r="M24" i="2"/>
  <c r="K27" i="2" s="1"/>
  <c r="L27" i="2" s="1"/>
  <c r="L12" i="2" s="1"/>
  <c r="C53" i="2"/>
  <c r="F30" i="3"/>
  <c r="L26" i="3"/>
  <c r="F49" i="3"/>
  <c r="H30" i="3"/>
  <c r="J30" i="3"/>
  <c r="D269" i="1"/>
  <c r="G93" i="1"/>
  <c r="F44" i="2"/>
  <c r="F51" i="2" s="1"/>
  <c r="E269" i="1"/>
  <c r="E351" i="1" s="1"/>
  <c r="G349" i="1"/>
  <c r="D351" i="1"/>
  <c r="G139" i="1"/>
  <c r="C269" i="1"/>
  <c r="C351" i="1" s="1"/>
  <c r="G167" i="1"/>
  <c r="G267" i="1"/>
  <c r="G228" i="1"/>
  <c r="F60" i="1"/>
  <c r="G60" i="1" s="1"/>
  <c r="E3" i="2"/>
  <c r="E44" i="2"/>
  <c r="M18" i="3" l="1"/>
  <c r="G44" i="2"/>
  <c r="F269" i="1"/>
  <c r="M26" i="3" s="1"/>
  <c r="M30" i="3" s="1"/>
  <c r="E51" i="2"/>
  <c r="G51" i="2" s="1"/>
  <c r="L30" i="3"/>
  <c r="E42" i="2"/>
  <c r="M32" i="3" l="1"/>
  <c r="E53" i="2"/>
  <c r="F351" i="1"/>
  <c r="G269" i="1"/>
  <c r="G351" i="1" l="1"/>
  <c r="F41" i="2"/>
  <c r="F3" i="2" s="1"/>
  <c r="F42" i="2" s="1"/>
  <c r="M28" i="3"/>
  <c r="F54" i="2" l="1"/>
  <c r="G54" i="2" s="1"/>
  <c r="G3" i="2"/>
  <c r="F53" i="2"/>
  <c r="G53" i="2" s="1"/>
  <c r="K11" i="2"/>
  <c r="L11" i="2" s="1"/>
  <c r="L13" i="2" s="1"/>
  <c r="L14" i="2" s="1"/>
  <c r="L15" i="2" s="1"/>
  <c r="G4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C10" authorId="0" shapeId="0" xr:uid="{B283CF50-3EC0-4696-9980-E41DEA5C5C5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Tax Penalty</t>
        </r>
      </text>
    </comment>
    <comment ref="E10" authorId="0" shapeId="0" xr:uid="{AE4CA33E-8F4C-44FB-B032-4C67C9271F8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Tax Penalty</t>
        </r>
      </text>
    </comment>
    <comment ref="F10" authorId="0" shapeId="0" xr:uid="{861D0C3A-5AD2-433D-9E19-25BB02EA609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from Tax Penalty collected</t>
        </r>
      </text>
    </comment>
    <comment ref="E26" authorId="0" shapeId="0" xr:uid="{625134D8-615B-448F-BA80-214A9D6D022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August Primary, November General, Town Meeting Day</t>
        </r>
      </text>
    </comment>
    <comment ref="B28" authorId="0" shapeId="0" xr:uid="{BFF02F85-89B1-450F-A4F4-91044CE505C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Engraved Paper, Recording Paper, Recording Books.  Not connected to the Reserve Fund.</t>
        </r>
      </text>
    </comment>
    <comment ref="C30" authorId="0" shapeId="0" xr:uid="{ED1150F3-65D4-47DF-9870-003D955EDA9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Small conference room copier 5K.  Did not purchase</t>
        </r>
      </text>
    </comment>
    <comment ref="E30" authorId="0" shapeId="0" xr:uid="{16B410D7-D9F2-4569-B5B7-A3B844C8205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Copier, public computer.</t>
        </r>
      </text>
    </comment>
    <comment ref="E41" authorId="0" shapeId="0" xr:uid="{E5C21875-B7A2-49E7-8200-3D67658226C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August Primary, November General, Town Meeting Day</t>
        </r>
      </text>
    </comment>
    <comment ref="E43" authorId="0" shapeId="0" xr:uid="{88F88AED-49DC-4119-80F9-500D2E57054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Includes 1 single audit
</t>
        </r>
      </text>
    </comment>
    <comment ref="F43" authorId="0" shapeId="0" xr:uid="{CAE3428B-CCD9-4102-9CAF-85C66F5F4F2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Need RFP current contract done</t>
        </r>
      </text>
    </comment>
    <comment ref="E51" authorId="0" shapeId="0" xr:uid="{EE3DF303-7B06-43A7-AFBA-A342277296D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Building Maintenance</t>
        </r>
      </text>
    </comment>
    <comment ref="F51" authorId="0" shapeId="0" xr:uid="{348127A3-8AF2-49FB-A7AB-2DCF6E9772B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Town Center Revenue</t>
        </r>
      </text>
    </comment>
    <comment ref="B56" authorId="0" shapeId="0" xr:uid="{638C9C91-4229-4A9A-B6C0-6629A216771C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Not connected to the Reserve Fund</t>
        </r>
      </text>
    </comment>
    <comment ref="C63" authorId="0" shapeId="0" xr:uid="{1F6F0667-1316-44EB-AC6C-77AA57054F0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24K
Now billing 6.5 hours a week (including travel) for 50 weeks @ a rate of 95.00/hour</t>
        </r>
      </text>
    </comment>
    <comment ref="E65" authorId="0" shapeId="0" xr:uid="{2A46FBF2-0495-45AD-BE16-1E4A1075F05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Reappraisal</t>
        </r>
      </text>
    </comment>
    <comment ref="F65" authorId="0" shapeId="0" xr:uid="{8C471737-8F89-430B-A04B-777EDFCC6DA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by revenue</t>
        </r>
      </text>
    </comment>
    <comment ref="F85" authorId="0" shapeId="0" xr:uid="{EAEFD45E-277D-415D-8417-3496A87A0DC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Town Plan mailings</t>
        </r>
      </text>
    </comment>
    <comment ref="F87" authorId="0" shapeId="0" xr:uid="{78F56113-A80B-4EC8-8B8A-B39C37EAD07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CCRPC - other than transportation planning such as zoning amendment review &amp; Town Plan
</t>
        </r>
      </text>
    </comment>
    <comment ref="F88" authorId="0" shapeId="0" xr:uid="{3E5A90F2-C526-4B0E-946D-0B78FFF2C2C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Design engineering for new transportation projects.  The contruction of such projects is in the Highway budget reserves.
Support Transportation Committee scoping.</t>
        </r>
      </text>
    </comment>
    <comment ref="F91" authorId="0" shapeId="0" xr:uid="{56A432FF-39FC-444A-8D2F-B2FAF5C1A29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Review of DRB applications
</t>
        </r>
      </text>
    </comment>
    <comment ref="B116" authorId="0" shapeId="0" xr:uid="{4AB0F5AC-E773-45FC-841F-4C1892E023D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Separate Tasors starting FY26
</t>
        </r>
      </text>
    </comment>
    <comment ref="B119" authorId="0" shapeId="0" xr:uid="{81B941A7-B268-4F08-9677-E58FBF26AFC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Eliminate the word "Office" in FY26</t>
        </r>
      </text>
    </comment>
    <comment ref="B134" authorId="0" shapeId="0" xr:uid="{5DA3FA0A-9FC7-4B71-BFA2-A33E463B3E7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Bundle with Equipment Repair</t>
        </r>
      </text>
    </comment>
    <comment ref="B135" authorId="0" shapeId="0" xr:uid="{78B8864E-B983-41AA-A148-71FD9301472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Formerly Police Cruiser Purchase Reserve</t>
        </r>
      </text>
    </comment>
    <comment ref="F135" authorId="0" shapeId="0" xr:uid="{22198BF0-9152-4723-BF1E-B4380D328D50}">
      <text>
        <r>
          <rPr>
            <b/>
            <sz val="9"/>
            <color indexed="81"/>
            <rFont val="Tahoma"/>
            <family val="2"/>
          </rPr>
          <t>Finance
Take Cruiser #5 out of service and replace it.</t>
        </r>
      </text>
    </comment>
    <comment ref="E156" authorId="0" shapeId="0" xr:uid="{EFA458BD-90E2-4550-A385-11D66E658FA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Revenue Side</t>
        </r>
      </text>
    </comment>
    <comment ref="F178" authorId="0" shapeId="0" xr:uid="{0CBD0F4C-499A-4A9B-A3B4-212D55B36D6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Eliminate the Coin Drop</t>
        </r>
      </text>
    </comment>
    <comment ref="C183" authorId="0" shapeId="0" xr:uid="{98785199-061D-4970-B4A8-E44D2953E6B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Heat pump in meeting room
</t>
        </r>
      </text>
    </comment>
    <comment ref="E183" authorId="0" shapeId="0" xr:uid="{854C6792-370C-46F5-BBC0-937CD5B2324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Waterline to station</t>
        </r>
      </text>
    </comment>
    <comment ref="F183" authorId="0" shapeId="0" xr:uid="{52FF5AE0-2064-4E3A-A43E-75811D65598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New Water Line
</t>
        </r>
      </text>
    </comment>
    <comment ref="C185" authorId="0" shapeId="0" xr:uid="{88D33FBD-5091-49FE-94EB-6B940BFEF58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May need to go digital which will require a new repeater.
Repeater expense offset with Capital Reserve Funds</t>
        </r>
      </text>
    </comment>
    <comment ref="F186" authorId="0" shapeId="0" xr:uid="{91C2F07B-95CF-4867-9526-EA61A819920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Locked into the price of 5,600</t>
        </r>
      </text>
    </comment>
    <comment ref="F189" authorId="0" shapeId="0" xr:uid="{C1209A52-98E8-481D-AB21-FEE07D21DF1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Expecting repairs on Rescue Truck due to age</t>
        </r>
      </text>
    </comment>
    <comment ref="C193" authorId="0" shapeId="0" xr:uid="{F0BBC106-F9F7-4ACF-8281-FCC758C1DC4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Exhaust fan
Chocks
Air Lift bags
Generators
Nozzles
Jump Packs
Streamlights
Stabilizing kit
Portable Pump</t>
        </r>
      </text>
    </comment>
    <comment ref="F193" authorId="0" shapeId="0" xr:uid="{ED90FC3E-21E0-4285-BCED-E2D6C22D965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Battery powered equipment as gas equipment needs to be replaced</t>
        </r>
      </text>
    </comment>
    <comment ref="F198" authorId="0" shapeId="0" xr:uid="{7F9257BD-6FB1-42FA-9794-D01887FAC8F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Final Year</t>
        </r>
      </text>
    </comment>
    <comment ref="B239" authorId="0" shapeId="0" xr:uid="{E6B21519-D545-4F46-9DFC-123F08E8EEE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Formerly VNA</t>
        </r>
      </text>
    </comment>
    <comment ref="B266" authorId="0" shapeId="0" xr:uid="{F4E33418-7E1B-4695-9F86-C847468DC93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Formerly VNA</t>
        </r>
      </text>
    </comment>
    <comment ref="E297" authorId="0" shapeId="0" xr:uid="{57A2DC9B-6C69-4CAE-92A8-23DE715CA45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Purchasing some bulk  oil</t>
        </r>
      </text>
    </comment>
    <comment ref="C323" authorId="0" shapeId="0" xr:uid="{41E3C9B5-C225-47B6-AD03-B4CE92B40B8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Pete's estimate for centerline on roads the town has to contract for is $5,500 plus $1,500 for supplies for striping that the road crew does in the villate.  Flag but don't change yet</t>
        </r>
      </text>
    </comment>
    <comment ref="C332" authorId="0" shapeId="0" xr:uid="{DA488B61-9DE4-4C00-B1AD-56E6BEC8673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East Main street will be a big project
Added 20K for Stormwater permit for Southview</t>
        </r>
      </text>
    </comment>
    <comment ref="C336" authorId="0" shapeId="0" xr:uid="{64DFBB8C-10E1-4CE6-BBB3-9E77C8DF962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Final year</t>
        </r>
      </text>
    </comment>
    <comment ref="C338" authorId="0" shapeId="0" xr:uid="{0B56D5CA-8FF2-43BF-B22B-CB0F4E5F7BD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Final Year</t>
        </r>
      </text>
    </comment>
    <comment ref="E340" authorId="0" shapeId="0" xr:uid="{AADBB120-A531-4820-90E0-F544CA3B20B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Final year</t>
        </r>
      </text>
    </comment>
    <comment ref="C346" authorId="0" shapeId="0" xr:uid="{278EAADE-A07E-49B8-8867-7735D0BF644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Increased from 10,000 to cover Southview guardrail project in FY24</t>
        </r>
      </text>
    </comment>
    <comment ref="F348" authorId="0" shapeId="0" xr:uid="{5743EF77-4964-43DB-B352-6375451ADF0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Suggest motion to move New Sidewalk Reserve that has $65K in to the  NTI reserve line.  
Traffic Control, pedestrian safety, etc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B4" authorId="0" shapeId="0" xr:uid="{CEBEC74F-696A-48F5-82D6-1581F939239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expense side</t>
        </r>
      </text>
    </comment>
    <comment ref="B9" authorId="0" shapeId="0" xr:uid="{67ABE6CC-62C0-4E65-A757-8829687BC67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expense side</t>
        </r>
      </text>
    </comment>
    <comment ref="J10" authorId="0" shapeId="0" xr:uid="{5A58AF08-FDFF-448B-8B7D-F3EFE8537F7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Using same as 2024 for now.  Will replace with estimates by end of Decemberf</t>
        </r>
      </text>
    </comment>
    <comment ref="B13" authorId="0" shapeId="0" xr:uid="{05DCB1E6-4A89-49E4-9FC7-066960B44F2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The Towns share of current use withdrawel penalties</t>
        </r>
      </text>
    </comment>
    <comment ref="F16" authorId="0" shapeId="0" xr:uid="{B1D5920A-E7D2-4624-88E4-DEA21180742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Need RFP for audit</t>
        </r>
      </text>
    </comment>
    <comment ref="B19" authorId="0" shapeId="0" xr:uid="{E4533A2A-1DB7-4661-A58A-21EBC011795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expense side</t>
        </r>
      </text>
    </comment>
    <comment ref="I21" authorId="0" shapeId="0" xr:uid="{6AF65E0C-9065-42E6-BB40-696A0252F25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411 # 11</t>
        </r>
      </text>
    </comment>
    <comment ref="J22" authorId="0" shapeId="0" xr:uid="{DF4B6896-E735-4D0E-8707-CBFCC50BBD1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411 #12</t>
        </r>
      </text>
    </comment>
    <comment ref="J23" authorId="0" shapeId="0" xr:uid="{C04AE8C8-8FE8-4026-B766-296F46A4FD1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411 #13</t>
        </r>
      </text>
    </comment>
    <comment ref="E35" authorId="0" shapeId="0" xr:uid="{A52E6DAC-1D5C-4259-BE0A-879A12558B2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Library Electric on Expense side</t>
        </r>
      </text>
    </comment>
    <comment ref="B37" authorId="0" shapeId="0" xr:uid="{A3F6D02A-515A-43D6-AE1F-FF94A3EA707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expense side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J6" authorId="0" shapeId="0" xr:uid="{DCA803C5-A007-4A17-81E2-E15241A6FE0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Received October of 24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F43" authorId="0" shapeId="0" xr:uid="{0AB240DA-2573-4249-B675-0D306A9EF15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Oringinally put in as Library Reserve.  This should be out of Town Center Reserve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K5" authorId="0" shapeId="0" xr:uid="{C0BD6B90-C2C6-4209-895D-571B7B6F526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Airpacks &amp; Bunker Gear</t>
        </r>
      </text>
    </comment>
    <comment ref="K9" authorId="0" shapeId="0" xr:uid="{27E47B5B-4FF8-418D-B086-789489A93C8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Chasis on Rescue Truck</t>
        </r>
      </text>
    </comment>
    <comment ref="K11" authorId="0" shapeId="0" xr:uid="{E5A3C354-8E4A-459F-91C8-1520D1A4963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Tractor</t>
        </r>
      </text>
    </comment>
    <comment ref="K13" authorId="0" shapeId="0" xr:uid="{B98886A9-CCDD-4046-98E1-0E32C2F88C8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Southview Guardrails</t>
        </r>
      </text>
    </comment>
    <comment ref="I32" authorId="0" shapeId="0" xr:uid="{BAC09B36-ABBE-49CC-8EEC-1B415A2C6B2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255,419</t>
        </r>
      </text>
    </comment>
    <comment ref="K32" authorId="0" shapeId="0" xr:uid="{69AD33CF-E567-4903-8756-DC062B5675F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Library 
Flooring 15,000
Lighting 15,000
Boiler 20,000
Elevator 4,962.32
Quarterly building expenses 46,100
</t>
        </r>
      </text>
    </comment>
    <comment ref="I34" authorId="0" shapeId="0" xr:uid="{6E636A29-E3E7-4194-AC77-4B39951DA26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13,003</t>
        </r>
      </text>
    </comment>
    <comment ref="K34" authorId="0" shapeId="0" xr:uid="{B4552BD5-CE88-45E3-A9E7-2DC3041D1C7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Community Well Being</t>
        </r>
      </text>
    </comment>
  </commentList>
</comments>
</file>

<file path=xl/sharedStrings.xml><?xml version="1.0" encoding="utf-8"?>
<sst xmlns="http://schemas.openxmlformats.org/spreadsheetml/2006/main" count="951" uniqueCount="816">
  <si>
    <t>TOWN ADMINISTRATION</t>
  </si>
  <si>
    <t>POLICE DEPARTMENT</t>
  </si>
  <si>
    <t>LIBRARY DEPARTMENT</t>
  </si>
  <si>
    <t>FIRE DEPARTMENT</t>
  </si>
  <si>
    <t>Tax Rate</t>
  </si>
  <si>
    <t>Current Fiscal Year</t>
  </si>
  <si>
    <t>Next Fiscal Year</t>
  </si>
  <si>
    <t>GF rate for tax billing purposes</t>
  </si>
  <si>
    <t>Amount To Be Raised</t>
  </si>
  <si>
    <t>Budget Amounts for Voter Approval</t>
  </si>
  <si>
    <t>General Fund Total</t>
  </si>
  <si>
    <t>Total - Town Administration</t>
  </si>
  <si>
    <t>Total - Police Department</t>
  </si>
  <si>
    <t>Total - Richmond Free Library</t>
  </si>
  <si>
    <t>Total - Fire Department</t>
  </si>
  <si>
    <t>RECREATION &amp; TRAILS</t>
  </si>
  <si>
    <t>Total - Recreation &amp; Trails</t>
  </si>
  <si>
    <t>Total - Highway Department</t>
  </si>
  <si>
    <t>Expense Budget Accounts</t>
  </si>
  <si>
    <t>Revenue Budget Accounts</t>
  </si>
  <si>
    <t>Total Highway Revenue</t>
  </si>
  <si>
    <t>Total General &amp; Highway Revenue</t>
  </si>
  <si>
    <t>Total General Fund Revenue</t>
  </si>
  <si>
    <t>(non tax revenue)</t>
  </si>
  <si>
    <t>PLANNING AND ZONING</t>
  </si>
  <si>
    <t>Total - Planning and Zoning</t>
  </si>
  <si>
    <t>Administration Operations</t>
  </si>
  <si>
    <t xml:space="preserve"> </t>
  </si>
  <si>
    <t>FUND BALANCE USAGE</t>
  </si>
  <si>
    <t>FUND TRANSFERS</t>
  </si>
  <si>
    <t xml:space="preserve">Veterans  </t>
  </si>
  <si>
    <t xml:space="preserve">Veterans </t>
  </si>
  <si>
    <t>Richmond Terrace</t>
  </si>
  <si>
    <t>Tax Rate for Exemptions</t>
  </si>
  <si>
    <t>GF rate for exemptions</t>
  </si>
  <si>
    <t>Tax dollars</t>
  </si>
  <si>
    <t>Homestead $</t>
  </si>
  <si>
    <t>Non-Homestead $</t>
  </si>
  <si>
    <t>Total dollars to be raised</t>
  </si>
  <si>
    <t>Exemptions</t>
  </si>
  <si>
    <t>Rate Increase over prior year tax rate</t>
  </si>
  <si>
    <t>Percentage increase over prior year</t>
  </si>
  <si>
    <t>Tax Rate per $100</t>
  </si>
  <si>
    <t>Homestead School Rate</t>
  </si>
  <si>
    <t>Non-Homestead School Rate</t>
  </si>
  <si>
    <t>Overtime</t>
  </si>
  <si>
    <t>Chart of Account #</t>
  </si>
  <si>
    <t>10-7-10-0-10.00</t>
  </si>
  <si>
    <t xml:space="preserve">10-7-10-1-45.02 </t>
  </si>
  <si>
    <t xml:space="preserve">10-7-10-0-10.05 </t>
  </si>
  <si>
    <t>10-7-10-0-10.01</t>
  </si>
  <si>
    <t xml:space="preserve">10-7-10-0-10.30 </t>
  </si>
  <si>
    <t xml:space="preserve">10-7-10-0-11.00 </t>
  </si>
  <si>
    <t xml:space="preserve">10-7-10-0-12.00 </t>
  </si>
  <si>
    <t xml:space="preserve">10-7-10-0-15.00 </t>
  </si>
  <si>
    <t xml:space="preserve">10-7-10-0-15.01 </t>
  </si>
  <si>
    <t xml:space="preserve">10-7-10-0-15.03 </t>
  </si>
  <si>
    <t xml:space="preserve">10-7-10-0-15.04 </t>
  </si>
  <si>
    <t xml:space="preserve">10-7-10-1-42.00 </t>
  </si>
  <si>
    <t xml:space="preserve">10-7-10-0-17.00 </t>
  </si>
  <si>
    <t xml:space="preserve">10-7-10-1-27.00 </t>
  </si>
  <si>
    <t xml:space="preserve">10-7-10-1-29.00 </t>
  </si>
  <si>
    <t xml:space="preserve">10-7-10-0-10.03 </t>
  </si>
  <si>
    <t xml:space="preserve">10-7-10-1-25.03 </t>
  </si>
  <si>
    <t xml:space="preserve">10-7-10-1-20.01 </t>
  </si>
  <si>
    <t xml:space="preserve">10-7-10-1-20.00 </t>
  </si>
  <si>
    <t xml:space="preserve">10-7-10-1-22.00 </t>
  </si>
  <si>
    <t xml:space="preserve">10-7-10-1-30.00 </t>
  </si>
  <si>
    <t xml:space="preserve">10-7-10-1-21.00 </t>
  </si>
  <si>
    <t xml:space="preserve">10-7-10-1-23.00 </t>
  </si>
  <si>
    <t xml:space="preserve">10-7-10-1-24.00 </t>
  </si>
  <si>
    <t xml:space="preserve">10-7-10-1-45.00 </t>
  </si>
  <si>
    <t xml:space="preserve">10-7-10-1-45.03 </t>
  </si>
  <si>
    <t xml:space="preserve">10-7-10-1-45.05 </t>
  </si>
  <si>
    <t xml:space="preserve">10-7-10-1-45-06 </t>
  </si>
  <si>
    <t xml:space="preserve">10-7-10-2-31.00 </t>
  </si>
  <si>
    <t xml:space="preserve">10-7-10-2-32.00 </t>
  </si>
  <si>
    <t xml:space="preserve">10-7-10-2-33.00 </t>
  </si>
  <si>
    <t xml:space="preserve">10-7-10-2-34.00 </t>
  </si>
  <si>
    <t xml:space="preserve">10-7-10-2-62.00 </t>
  </si>
  <si>
    <t xml:space="preserve">10-7-10-2-62.01 </t>
  </si>
  <si>
    <t xml:space="preserve">10-7-10-3-42.01 </t>
  </si>
  <si>
    <t xml:space="preserve">10-7-10-3-43.00 </t>
  </si>
  <si>
    <t xml:space="preserve">10-7-10-3-44.00 </t>
  </si>
  <si>
    <t xml:space="preserve">10-7-10-3-46.00 </t>
  </si>
  <si>
    <t xml:space="preserve">10-7-10-3-48.00 </t>
  </si>
  <si>
    <t xml:space="preserve">10-7-10-3-48.01 </t>
  </si>
  <si>
    <t xml:space="preserve">10-7-10-3-80.00 </t>
  </si>
  <si>
    <t xml:space="preserve">10-7-10-3-80.03 </t>
  </si>
  <si>
    <t xml:space="preserve">10-8-90-5-95.03 </t>
  </si>
  <si>
    <t xml:space="preserve">10-7-10-2-43.01 </t>
  </si>
  <si>
    <t xml:space="preserve">10-7-12-1-45.00 </t>
  </si>
  <si>
    <t xml:space="preserve">10-7-12-3-47.00 </t>
  </si>
  <si>
    <t xml:space="preserve">10-7-90-1-91.00 </t>
  </si>
  <si>
    <t xml:space="preserve">10-7-15-0-10.00 </t>
  </si>
  <si>
    <t xml:space="preserve">10-7-15-0-11.00 </t>
  </si>
  <si>
    <t xml:space="preserve">10-7-15-0-12.00 </t>
  </si>
  <si>
    <t xml:space="preserve">10-7-15-0-15.00 </t>
  </si>
  <si>
    <t xml:space="preserve">10-7-15-0-15.03 </t>
  </si>
  <si>
    <t xml:space="preserve">10-7-15-1-20.00 </t>
  </si>
  <si>
    <t xml:space="preserve">10-7-15-1-21.00 </t>
  </si>
  <si>
    <t xml:space="preserve">10-7-15-1-24.00 </t>
  </si>
  <si>
    <t xml:space="preserve">10-7-15-1-27.00 </t>
  </si>
  <si>
    <t xml:space="preserve">10-7-15-1-29.00 </t>
  </si>
  <si>
    <t xml:space="preserve">10-7-15-1-42.00 </t>
  </si>
  <si>
    <t xml:space="preserve">10-7-15-1-45.00 </t>
  </si>
  <si>
    <t xml:space="preserve">10-7-15-1-43.01 </t>
  </si>
  <si>
    <t xml:space="preserve">10-8-90-5-95.08 </t>
  </si>
  <si>
    <t xml:space="preserve">10-7-20-0-10.00 </t>
  </si>
  <si>
    <t xml:space="preserve">10-7-20-0-10.06 </t>
  </si>
  <si>
    <t xml:space="preserve">10-7-20-0-10.30 </t>
  </si>
  <si>
    <t xml:space="preserve">10-7-20-0-10.99 </t>
  </si>
  <si>
    <t xml:space="preserve">10-7-20-0-11.00 </t>
  </si>
  <si>
    <t xml:space="preserve">10-7-20-0-12.00 </t>
  </si>
  <si>
    <t xml:space="preserve">10-7-20-0-15.00 </t>
  </si>
  <si>
    <t xml:space="preserve">10-7-20-0-15.01 </t>
  </si>
  <si>
    <t xml:space="preserve">10-7-20-0-15.03 </t>
  </si>
  <si>
    <t xml:space="preserve">10-7-20-0-15.04 </t>
  </si>
  <si>
    <t xml:space="preserve">10-7-20-0-10.05 </t>
  </si>
  <si>
    <t xml:space="preserve">10-7-20-0-10.04 </t>
  </si>
  <si>
    <t xml:space="preserve">10-7-20-1-16.00 </t>
  </si>
  <si>
    <t xml:space="preserve">10-7-20-1-16.01 </t>
  </si>
  <si>
    <t xml:space="preserve">10-7-20-1-20.00 </t>
  </si>
  <si>
    <t xml:space="preserve">10-7-20-1-22.00 </t>
  </si>
  <si>
    <t xml:space="preserve">10-7-20-1-22.01 </t>
  </si>
  <si>
    <t xml:space="preserve">10-7-20-1-22.02 </t>
  </si>
  <si>
    <t xml:space="preserve">10-7-20-1-27.00 </t>
  </si>
  <si>
    <t xml:space="preserve">10-7-20-1-28.00 </t>
  </si>
  <si>
    <t xml:space="preserve">10-7-20-1-29.00 </t>
  </si>
  <si>
    <t xml:space="preserve">10-7-20-1-30.00 </t>
  </si>
  <si>
    <t xml:space="preserve">10-7-20-2-20.10 </t>
  </si>
  <si>
    <t xml:space="preserve">10-7-20-3-20.00 </t>
  </si>
  <si>
    <t xml:space="preserve">10-7-20-3-35.00 </t>
  </si>
  <si>
    <t xml:space="preserve">10-7-20-5-50.00 </t>
  </si>
  <si>
    <t xml:space="preserve">10-7-20-5-52.00 </t>
  </si>
  <si>
    <t xml:space="preserve">10-7-20-5-52.19 </t>
  </si>
  <si>
    <t xml:space="preserve">10-7-20-0-90.01 </t>
  </si>
  <si>
    <t xml:space="preserve">10-7-20-5-50.01 </t>
  </si>
  <si>
    <t xml:space="preserve">10-7-35-0-10.00 </t>
  </si>
  <si>
    <t xml:space="preserve">10-7-35-0-10.30 </t>
  </si>
  <si>
    <t xml:space="preserve">10-7-35-0-11.00 </t>
  </si>
  <si>
    <t xml:space="preserve">10-7-35-0-12.00 </t>
  </si>
  <si>
    <t xml:space="preserve">10-7-35-0-15.00 </t>
  </si>
  <si>
    <t xml:space="preserve">10-7-35-0-15.03 </t>
  </si>
  <si>
    <t xml:space="preserve">10-7-35-1-20.00 </t>
  </si>
  <si>
    <t xml:space="preserve">10-7-35-1-21.00 </t>
  </si>
  <si>
    <t xml:space="preserve">10-7-35-1-22.00 </t>
  </si>
  <si>
    <t xml:space="preserve">10-7-35-1-27.00 </t>
  </si>
  <si>
    <t xml:space="preserve">10-7-35-1-29.00 </t>
  </si>
  <si>
    <t xml:space="preserve">10-7-35-1-29.01 </t>
  </si>
  <si>
    <t xml:space="preserve">10-7-35-1-30.00 </t>
  </si>
  <si>
    <t xml:space="preserve">10-7-35-2-31.00 </t>
  </si>
  <si>
    <t xml:space="preserve">10-7-35-2-32.00 </t>
  </si>
  <si>
    <t xml:space="preserve">10-7-35-2-33.00 </t>
  </si>
  <si>
    <t xml:space="preserve">10-7-35-2-62.00 </t>
  </si>
  <si>
    <t xml:space="preserve">10-7-35-3-20.01 </t>
  </si>
  <si>
    <t xml:space="preserve">10-7-35-3-45.01 </t>
  </si>
  <si>
    <t xml:space="preserve">10-7-90-2-92.01 </t>
  </si>
  <si>
    <t xml:space="preserve">10-7-40-0-10.00 </t>
  </si>
  <si>
    <t xml:space="preserve">10-7-40-0-11.00 </t>
  </si>
  <si>
    <t xml:space="preserve">10-7-40-1-18.00 </t>
  </si>
  <si>
    <t xml:space="preserve">10-7-40-1-27.00 </t>
  </si>
  <si>
    <t xml:space="preserve">10-7-40-1-29.00 </t>
  </si>
  <si>
    <t xml:space="preserve">10-7-40-1-30.00 </t>
  </si>
  <si>
    <t xml:space="preserve">10-7-40-1-95.00 </t>
  </si>
  <si>
    <t xml:space="preserve">10-7-40-2-31.00 </t>
  </si>
  <si>
    <t xml:space="preserve">10-7-40-2-32.00 </t>
  </si>
  <si>
    <t xml:space="preserve">10-7-40-2-33.00 </t>
  </si>
  <si>
    <t xml:space="preserve">10-7-40-2-62.00 </t>
  </si>
  <si>
    <t xml:space="preserve">10-7-40-2-30.00 </t>
  </si>
  <si>
    <t xml:space="preserve">10-7-40-5-35.01 </t>
  </si>
  <si>
    <t xml:space="preserve">10-7-40-5-35.03 </t>
  </si>
  <si>
    <t xml:space="preserve">10-7-40-5-50.00 </t>
  </si>
  <si>
    <t xml:space="preserve">10-7-40-5-51.01 </t>
  </si>
  <si>
    <t xml:space="preserve">10-7-40-5-52.00 </t>
  </si>
  <si>
    <t xml:space="preserve">10-7-40-5-52.02 </t>
  </si>
  <si>
    <t xml:space="preserve">10-7-40-5-53.01 </t>
  </si>
  <si>
    <t xml:space="preserve">10-7-40-5-55.00 </t>
  </si>
  <si>
    <t xml:space="preserve">10-7-40-5-57.00 </t>
  </si>
  <si>
    <t xml:space="preserve">10-7-40-5-80.05 </t>
  </si>
  <si>
    <t xml:space="preserve">10-7-40-5-80.06 </t>
  </si>
  <si>
    <t xml:space="preserve">10-7-90-5-90.03 </t>
  </si>
  <si>
    <t xml:space="preserve">10-7-40-5-80.03 </t>
  </si>
  <si>
    <t xml:space="preserve">10-7-90-5-93.04 </t>
  </si>
  <si>
    <t xml:space="preserve">10-7-90-5-93.00 </t>
  </si>
  <si>
    <t xml:space="preserve">10-7-60-0-10.00 </t>
  </si>
  <si>
    <t xml:space="preserve">10-7-60-0-11.00 </t>
  </si>
  <si>
    <t xml:space="preserve">10-7-60-1-42.01 </t>
  </si>
  <si>
    <t xml:space="preserve">10-7-60-2-32.00 </t>
  </si>
  <si>
    <t xml:space="preserve">10-7-60-2-33.00 </t>
  </si>
  <si>
    <t xml:space="preserve">10-7-60-2-34.00 </t>
  </si>
  <si>
    <t xml:space="preserve">10-7-60-2-62.00 </t>
  </si>
  <si>
    <t xml:space="preserve">10-7-60-2-62.01 </t>
  </si>
  <si>
    <t xml:space="preserve">10-7-60-2-62.02 </t>
  </si>
  <si>
    <t xml:space="preserve">10-7-60-3-95.00 </t>
  </si>
  <si>
    <t xml:space="preserve">10-7-60-3-95.01 </t>
  </si>
  <si>
    <t xml:space="preserve">10-8-90-5-92.22 </t>
  </si>
  <si>
    <t xml:space="preserve">10-7-90-2-92.02 </t>
  </si>
  <si>
    <t xml:space="preserve">10-8-90-5-95.01 </t>
  </si>
  <si>
    <t>10-8-90-5-95.02</t>
  </si>
  <si>
    <t xml:space="preserve">10-8-90-5-95.04 </t>
  </si>
  <si>
    <t xml:space="preserve">10-8-90-5-95.06 </t>
  </si>
  <si>
    <t xml:space="preserve">10-8-90-5-95.07 </t>
  </si>
  <si>
    <t xml:space="preserve">10-8-90-5-95.09 </t>
  </si>
  <si>
    <t xml:space="preserve">10-8-90-5-95.10 </t>
  </si>
  <si>
    <t xml:space="preserve">10-8-90-5-95.12 </t>
  </si>
  <si>
    <t xml:space="preserve">10-8-90-5-95.13 </t>
  </si>
  <si>
    <t xml:space="preserve">10-8-90-5-95.14 </t>
  </si>
  <si>
    <t xml:space="preserve">10-8-90-5-95.16 </t>
  </si>
  <si>
    <t xml:space="preserve">10-8-90-5-95.17 </t>
  </si>
  <si>
    <t xml:space="preserve">10-8-90-5-95.18 </t>
  </si>
  <si>
    <t xml:space="preserve">10-8-90-5-92.21 </t>
  </si>
  <si>
    <t xml:space="preserve">11-7-50-0-10.00 </t>
  </si>
  <si>
    <t xml:space="preserve">11-7-50-0-10.30 </t>
  </si>
  <si>
    <t xml:space="preserve">11-7-50-0-10.98 </t>
  </si>
  <si>
    <t xml:space="preserve">11-7-50-0-11.00 </t>
  </si>
  <si>
    <t xml:space="preserve">11-7-50-0-12.00 </t>
  </si>
  <si>
    <t xml:space="preserve">11-7-50-0-15.00 </t>
  </si>
  <si>
    <t xml:space="preserve">11-7-10-0-15.03 </t>
  </si>
  <si>
    <t xml:space="preserve">11-7-50-0-16.00 </t>
  </si>
  <si>
    <t xml:space="preserve">11-7-50-1-20.00 </t>
  </si>
  <si>
    <t xml:space="preserve">11-7-50-1-29.00 </t>
  </si>
  <si>
    <t xml:space="preserve">11-7-50-1-30.00 </t>
  </si>
  <si>
    <t xml:space="preserve">11-7-50-2-29.00 </t>
  </si>
  <si>
    <t xml:space="preserve">11-7-50-2-29.01 </t>
  </si>
  <si>
    <t>11-7-50-2-31.00</t>
  </si>
  <si>
    <t xml:space="preserve">11-7-50-2-32.00 </t>
  </si>
  <si>
    <t xml:space="preserve">11-7-50-2-33.00 </t>
  </si>
  <si>
    <t xml:space="preserve">11-7-50-2-34.00 </t>
  </si>
  <si>
    <t xml:space="preserve">11-7-50-2-62.00 </t>
  </si>
  <si>
    <t xml:space="preserve">11-7-50-3-32.01 </t>
  </si>
  <si>
    <t xml:space="preserve">11-7-50-5-35.00 </t>
  </si>
  <si>
    <t xml:space="preserve">11-7-50-5-35.01 </t>
  </si>
  <si>
    <t xml:space="preserve">11-7-50-5-50.00 </t>
  </si>
  <si>
    <t xml:space="preserve">11-7-50-5-50.02 </t>
  </si>
  <si>
    <t xml:space="preserve">11-7-50-5-52.00 </t>
  </si>
  <si>
    <t xml:space="preserve">11-7-50-5-52.01 </t>
  </si>
  <si>
    <t xml:space="preserve">11-7-50-5-52.03 </t>
  </si>
  <si>
    <t xml:space="preserve">11-7-50-5-52.04 </t>
  </si>
  <si>
    <t xml:space="preserve">11-7-50-5-52.05 </t>
  </si>
  <si>
    <t xml:space="preserve">11-7-50-5-52.06 </t>
  </si>
  <si>
    <t xml:space="preserve">11-7-50-5-52.07 </t>
  </si>
  <si>
    <t xml:space="preserve">11-7-50-5-52.08 </t>
  </si>
  <si>
    <t xml:space="preserve">11-7-50-5-52.09 </t>
  </si>
  <si>
    <t xml:space="preserve">11-7-50-5-52.10 </t>
  </si>
  <si>
    <t xml:space="preserve">11-7-50-5-52.18 </t>
  </si>
  <si>
    <t xml:space="preserve">11-7-50-5-52.19 </t>
  </si>
  <si>
    <t xml:space="preserve">11-7-50-5-53.00 </t>
  </si>
  <si>
    <t xml:space="preserve">11-7-50-6-45.18 </t>
  </si>
  <si>
    <t xml:space="preserve">11-7-50-6-46.00 </t>
  </si>
  <si>
    <t xml:space="preserve">11-7-50-6-57.00 </t>
  </si>
  <si>
    <t xml:space="preserve">11-7-50-6-57.01 </t>
  </si>
  <si>
    <t xml:space="preserve">11-7-50-6-57.03 </t>
  </si>
  <si>
    <t xml:space="preserve">11-7-50-6-57.04 </t>
  </si>
  <si>
    <t xml:space="preserve">11-7-50-6-57.19 </t>
  </si>
  <si>
    <t xml:space="preserve">11-7-50-6-60.00 </t>
  </si>
  <si>
    <t xml:space="preserve">11-7-50-6-60.01 </t>
  </si>
  <si>
    <t xml:space="preserve">11-7-50-6-60.19 </t>
  </si>
  <si>
    <t xml:space="preserve">11-7-50-6-62.02 </t>
  </si>
  <si>
    <t xml:space="preserve">11-7-50-6-63.00 </t>
  </si>
  <si>
    <t xml:space="preserve">11-7-50-6-63.02 </t>
  </si>
  <si>
    <t xml:space="preserve">11-7-50-6-63.03 </t>
  </si>
  <si>
    <t xml:space="preserve">11-7-50-6-64.00 </t>
  </si>
  <si>
    <t xml:space="preserve">11-7-50-6-60.03 </t>
  </si>
  <si>
    <t xml:space="preserve">11-7-50-6-60.05 </t>
  </si>
  <si>
    <t xml:space="preserve">11-7-50-6-60.06 </t>
  </si>
  <si>
    <t xml:space="preserve">11-7-50-6-64.01 </t>
  </si>
  <si>
    <t xml:space="preserve">11-7-50-6-64.02 </t>
  </si>
  <si>
    <t xml:space="preserve">11-7-90-2-90.11 </t>
  </si>
  <si>
    <t>11-7-90-2-90.13</t>
  </si>
  <si>
    <t xml:space="preserve">11-7-90-5-90.15 </t>
  </si>
  <si>
    <t xml:space="preserve">11-7-90-5-90.36 </t>
  </si>
  <si>
    <t xml:space="preserve">11-7-90-5-90.37 </t>
  </si>
  <si>
    <t xml:space="preserve">11-7-90-5-90.33 </t>
  </si>
  <si>
    <t xml:space="preserve">11-7-90-5-90.34 </t>
  </si>
  <si>
    <t xml:space="preserve">11-7-90-5-90.45 </t>
  </si>
  <si>
    <t xml:space="preserve">11-7-90-5-93.01 </t>
  </si>
  <si>
    <t xml:space="preserve">11-7-90-5-93.02 </t>
  </si>
  <si>
    <t xml:space="preserve">11-7-90-5-93.03 </t>
  </si>
  <si>
    <t xml:space="preserve">11-7-90-5-93.04 </t>
  </si>
  <si>
    <t>Administration salaries</t>
  </si>
  <si>
    <t>Contract services animal</t>
  </si>
  <si>
    <t>Selectboard</t>
  </si>
  <si>
    <t>Delinquent Tax Collector</t>
  </si>
  <si>
    <t>Health insurance opt out</t>
  </si>
  <si>
    <t>SS/Medicare - Adm.</t>
  </si>
  <si>
    <t>Municipal retirement</t>
  </si>
  <si>
    <t>Health insurance</t>
  </si>
  <si>
    <t>Health insurance HSA</t>
  </si>
  <si>
    <t>Long term disability</t>
  </si>
  <si>
    <t>Health insurance broker fees</t>
  </si>
  <si>
    <t>Association dues</t>
  </si>
  <si>
    <t>Recognitions/Awards</t>
  </si>
  <si>
    <t>Training/Education</t>
  </si>
  <si>
    <t>Travel - Adm.</t>
  </si>
  <si>
    <t>Election expenses</t>
  </si>
  <si>
    <t>Town reports</t>
  </si>
  <si>
    <t>Recording books</t>
  </si>
  <si>
    <t>Office supplies</t>
  </si>
  <si>
    <t>Office equipment</t>
  </si>
  <si>
    <t>Telephone/Internet</t>
  </si>
  <si>
    <t>Postage - Adm.</t>
  </si>
  <si>
    <t>Website administration</t>
  </si>
  <si>
    <t>Advertising - Adm.</t>
  </si>
  <si>
    <t>Contract services admin</t>
  </si>
  <si>
    <t>Contract services election</t>
  </si>
  <si>
    <t>Technology equipment</t>
  </si>
  <si>
    <t>Heat</t>
  </si>
  <si>
    <t>Electric</t>
  </si>
  <si>
    <t>Electric Vehicle Charging Station</t>
  </si>
  <si>
    <t>Water and Sewer</t>
  </si>
  <si>
    <t>Trash removal</t>
  </si>
  <si>
    <t>Building maintenance</t>
  </si>
  <si>
    <t>Landscaping &amp; tree maintenance</t>
  </si>
  <si>
    <t>VLCT membership dues</t>
  </si>
  <si>
    <t>Legal</t>
  </si>
  <si>
    <t>Engineering Review</t>
  </si>
  <si>
    <t>General/PACIF Insurance</t>
  </si>
  <si>
    <t>County tax</t>
  </si>
  <si>
    <t>Emergency management</t>
  </si>
  <si>
    <t>Flags</t>
  </si>
  <si>
    <t>Fire protection</t>
  </si>
  <si>
    <t>Tax map maintenance</t>
  </si>
  <si>
    <t>Reappraisal reserve</t>
  </si>
  <si>
    <t>Salaries</t>
  </si>
  <si>
    <t>Postage - PZ</t>
  </si>
  <si>
    <t>Advertising - PZ</t>
  </si>
  <si>
    <t>Contract services planning &amp; zoning</t>
  </si>
  <si>
    <t>Transportation Planning</t>
  </si>
  <si>
    <t>Regular salaries</t>
  </si>
  <si>
    <t>On-call hours</t>
  </si>
  <si>
    <t>Social Security/Medicare</t>
  </si>
  <si>
    <t>Short Term disability</t>
  </si>
  <si>
    <t>Life insurance</t>
  </si>
  <si>
    <t xml:space="preserve">Constable training </t>
  </si>
  <si>
    <t>Body Cameras</t>
  </si>
  <si>
    <t>Office equipment (Copier &amp; DPS)</t>
  </si>
  <si>
    <t>General/PACIF insurance</t>
  </si>
  <si>
    <t>Travel</t>
  </si>
  <si>
    <t>Telephone</t>
  </si>
  <si>
    <t>Polygraph testing</t>
  </si>
  <si>
    <t>Police supplies (non office &amp; non uniform)</t>
  </si>
  <si>
    <t>Equipment repair</t>
  </si>
  <si>
    <t>Police cruiser repair</t>
  </si>
  <si>
    <t>Police cruiser tires</t>
  </si>
  <si>
    <t>Postage</t>
  </si>
  <si>
    <t>Computer</t>
  </si>
  <si>
    <t>Electricity</t>
  </si>
  <si>
    <t>Books</t>
  </si>
  <si>
    <t>Programs</t>
  </si>
  <si>
    <t>Library reserve</t>
  </si>
  <si>
    <t>Medical</t>
  </si>
  <si>
    <t>Public relations</t>
  </si>
  <si>
    <t>Radio repair</t>
  </si>
  <si>
    <t>Radio dispatch</t>
  </si>
  <si>
    <t>Gas, oil &amp; diesel fuel</t>
  </si>
  <si>
    <t>Pump testing</t>
  </si>
  <si>
    <t>Hose testing</t>
  </si>
  <si>
    <t>Supplies</t>
  </si>
  <si>
    <t>Equipment purchase</t>
  </si>
  <si>
    <t>2005  Engine bond</t>
  </si>
  <si>
    <t>2005 Engine Interest</t>
  </si>
  <si>
    <t>Safety equipment &amp; gear reserve</t>
  </si>
  <si>
    <t>Fire Capital reserve</t>
  </si>
  <si>
    <t>Recreation salaries</t>
  </si>
  <si>
    <t>Park maintenance</t>
  </si>
  <si>
    <t>Trails maintenance</t>
  </si>
  <si>
    <t>Recreation equipment</t>
  </si>
  <si>
    <t>Conservation commission supplies</t>
  </si>
  <si>
    <t>Special events</t>
  </si>
  <si>
    <t>Conservation fund 1Cent</t>
  </si>
  <si>
    <t>VT Family Network</t>
  </si>
  <si>
    <t>Age Well</t>
  </si>
  <si>
    <t>Lund</t>
  </si>
  <si>
    <t>Richmond Community Band</t>
  </si>
  <si>
    <t>Richmond Rescue</t>
  </si>
  <si>
    <t>UVM Home Health &amp; Hospice</t>
  </si>
  <si>
    <t>VT Center for Independent Living</t>
  </si>
  <si>
    <t>Our Community Cares Camp (OCCC)</t>
  </si>
  <si>
    <t>Committee on Temporary Shelter (COTS)</t>
  </si>
  <si>
    <t>Steps against domestic violence</t>
  </si>
  <si>
    <t>Lake Iroquois Association</t>
  </si>
  <si>
    <t>Uniforms</t>
  </si>
  <si>
    <t>Education /Licenses</t>
  </si>
  <si>
    <t>General Insure/VLCT PACIF</t>
  </si>
  <si>
    <t>Radio</t>
  </si>
  <si>
    <t>Gas &amp; Oil</t>
  </si>
  <si>
    <t>Diesel fuel</t>
  </si>
  <si>
    <t>Winter maintenance attachments</t>
  </si>
  <si>
    <t>Tire chains</t>
  </si>
  <si>
    <t>Tires</t>
  </si>
  <si>
    <t>Equipment rental</t>
  </si>
  <si>
    <t>Engineers/Consultants - roads</t>
  </si>
  <si>
    <t>Small equipment purchase</t>
  </si>
  <si>
    <t>Cutting edges</t>
  </si>
  <si>
    <t>Welding &amp; cutting supplies</t>
  </si>
  <si>
    <t>Equip. rental wood chip</t>
  </si>
  <si>
    <t>Patching</t>
  </si>
  <si>
    <t>Chloride</t>
  </si>
  <si>
    <t>Sweeping</t>
  </si>
  <si>
    <t>Centerline paint &amp; shoulder</t>
  </si>
  <si>
    <t>Signs</t>
  </si>
  <si>
    <t>Crosswalks Illuminated</t>
  </si>
  <si>
    <t>Culverts</t>
  </si>
  <si>
    <t>Gravel &amp; aggregates</t>
  </si>
  <si>
    <t>Salt</t>
  </si>
  <si>
    <t>Sand</t>
  </si>
  <si>
    <t>Retreatment</t>
  </si>
  <si>
    <t>Storm water &amp; sidewalks</t>
  </si>
  <si>
    <t>Jericho Road Interest</t>
  </si>
  <si>
    <t>Project 4a Millet storm water</t>
  </si>
  <si>
    <t>2017 FY20 Grader principal</t>
  </si>
  <si>
    <t>2017 FY20 Grader interest</t>
  </si>
  <si>
    <t>Contract services technology support</t>
  </si>
  <si>
    <t>Contracted services independent Auditors</t>
  </si>
  <si>
    <t>Fleet maintenance</t>
  </si>
  <si>
    <t>Lake Iroquois Recreation District</t>
  </si>
  <si>
    <t>Electricity - Garage</t>
  </si>
  <si>
    <t>Electricity - Street lights</t>
  </si>
  <si>
    <t>Repair -  Grader</t>
  </si>
  <si>
    <t xml:space="preserve">Repair - Loader </t>
  </si>
  <si>
    <t xml:space="preserve">Repair - Excavator </t>
  </si>
  <si>
    <t>Repair - Roadside mower</t>
  </si>
  <si>
    <t>Repair - Utility vehicle</t>
  </si>
  <si>
    <t>Repair - Tractor</t>
  </si>
  <si>
    <t xml:space="preserve">Repair - Dump Truck Fleet </t>
  </si>
  <si>
    <t>Repair - Pickup Truck Fleet</t>
  </si>
  <si>
    <t>Repair - Small equipment</t>
  </si>
  <si>
    <t>Equipment parts - Miscellaneous</t>
  </si>
  <si>
    <t xml:space="preserve">Supplies - Miscellaneous </t>
  </si>
  <si>
    <t>Jericho Road principal</t>
  </si>
  <si>
    <t>Reserve - Highway Capital</t>
  </si>
  <si>
    <t>Reserve - Bridge &amp; Culvert</t>
  </si>
  <si>
    <t xml:space="preserve">Reserve - Guardrail </t>
  </si>
  <si>
    <t>10-6-10-1-20.05</t>
  </si>
  <si>
    <t>10-6-10-1-21.01</t>
  </si>
  <si>
    <t xml:space="preserve">10-6-10-1-21.03 </t>
  </si>
  <si>
    <t xml:space="preserve">10-6-10-1-40.05 </t>
  </si>
  <si>
    <t xml:space="preserve">10-6-10-3-11.10 </t>
  </si>
  <si>
    <t>10-6-10-3-11.11</t>
  </si>
  <si>
    <t>10-6-10-3-30.10</t>
  </si>
  <si>
    <t xml:space="preserve">10-6-10-3-30.12 </t>
  </si>
  <si>
    <t xml:space="preserve">10-6-10-3-30.13 </t>
  </si>
  <si>
    <t xml:space="preserve">10-6-10-3-30.14 </t>
  </si>
  <si>
    <t xml:space="preserve">10-6-10-3-30.15 </t>
  </si>
  <si>
    <t xml:space="preserve">10-6-10-2-62.00 </t>
  </si>
  <si>
    <t>10-6-20-2-01.10</t>
  </si>
  <si>
    <t xml:space="preserve">10-6-20-2-02.10 </t>
  </si>
  <si>
    <t xml:space="preserve">10-6-20-2-04.00 </t>
  </si>
  <si>
    <t xml:space="preserve">10-6-20-2-20.10 </t>
  </si>
  <si>
    <t xml:space="preserve">10-6-20-2-20.11 </t>
  </si>
  <si>
    <t xml:space="preserve">10-6-20-2-97.00 </t>
  </si>
  <si>
    <t xml:space="preserve">10-6-35-3-00.10 </t>
  </si>
  <si>
    <t>10-6-60-6-00.10</t>
  </si>
  <si>
    <t>11-6-01-1-01.10</t>
  </si>
  <si>
    <t>11-6-02-2-05.10</t>
  </si>
  <si>
    <t>11-6-50-0-01.10</t>
  </si>
  <si>
    <t>11-6-50-0-01.12</t>
  </si>
  <si>
    <t>11-6-50-0-01.11</t>
  </si>
  <si>
    <t>10-6-01-1-01.10</t>
  </si>
  <si>
    <t>PROPERTY TAX REVENUE</t>
  </si>
  <si>
    <t>10-6-01-1-01.12</t>
  </si>
  <si>
    <t>10-6-01-1-01.13</t>
  </si>
  <si>
    <t>10-6-01-1-01.14</t>
  </si>
  <si>
    <t>10-6-01-1-01.19</t>
  </si>
  <si>
    <t>10-6-01-1-01.17</t>
  </si>
  <si>
    <t>10-6-02-2-10.10</t>
  </si>
  <si>
    <t>10-6-02-2-10.12</t>
  </si>
  <si>
    <t>10-6-02-2-10.13</t>
  </si>
  <si>
    <t>10-6-02-2-10.14</t>
  </si>
  <si>
    <t>10-6-10-1-01.11</t>
  </si>
  <si>
    <t xml:space="preserve">10-6-10-1-20.01 </t>
  </si>
  <si>
    <t>Delinquent tax penalty</t>
  </si>
  <si>
    <t>Delinquent tax interest</t>
  </si>
  <si>
    <t>Current taxes - interest</t>
  </si>
  <si>
    <t>Education fee retained</t>
  </si>
  <si>
    <t>State PILOT funds</t>
  </si>
  <si>
    <t>Act 60 Reappraisal grant</t>
  </si>
  <si>
    <t>Equalization grant</t>
  </si>
  <si>
    <t>Railroad tax</t>
  </si>
  <si>
    <t>Current Use/Hold Harmless program</t>
  </si>
  <si>
    <t>Zoning permits/hearing fees</t>
  </si>
  <si>
    <t>Water/Sewer admin. reimbursement</t>
  </si>
  <si>
    <t>Water/Sewer audit reimbursement</t>
  </si>
  <si>
    <t>Town Center rent - utilities reimbursement</t>
  </si>
  <si>
    <t>Town Center rent - insurance reimbursement</t>
  </si>
  <si>
    <t>Beverage licenses</t>
  </si>
  <si>
    <t>Dog licenses</t>
  </si>
  <si>
    <t>Recording fees</t>
  </si>
  <si>
    <t>Vault time &amp; copies</t>
  </si>
  <si>
    <t>Certified copies</t>
  </si>
  <si>
    <t>Marriage licenses</t>
  </si>
  <si>
    <t>PD sale of town property</t>
  </si>
  <si>
    <t>Current year property tax</t>
  </si>
  <si>
    <t>Highway state aid</t>
  </si>
  <si>
    <t>Overweight permits</t>
  </si>
  <si>
    <t>Public right of way permits</t>
  </si>
  <si>
    <t>Access permits</t>
  </si>
  <si>
    <t>Greater Burlington Industrial Corp. (GBIC)</t>
  </si>
  <si>
    <t>Mount Mansfield Community TV (MMCTV)</t>
  </si>
  <si>
    <t>Chittenden Unit for Special Investigations</t>
  </si>
  <si>
    <t>Radio repair &amp;  replacement</t>
  </si>
  <si>
    <t xml:space="preserve">10-8-90-5-95.20 </t>
  </si>
  <si>
    <t>ASSESSORS</t>
  </si>
  <si>
    <t>Engineering</t>
  </si>
  <si>
    <t>Cruiser Fuel:  Gas</t>
  </si>
  <si>
    <t>Town Center building insurance</t>
  </si>
  <si>
    <t>Contracted Grounds Maintenance</t>
  </si>
  <si>
    <t>10-7-10-1-45.07</t>
  </si>
  <si>
    <t>10-7-10-1-45-08</t>
  </si>
  <si>
    <t>10-7-15-0-10.01</t>
  </si>
  <si>
    <t>10-7-15-1-20.01</t>
  </si>
  <si>
    <t>10-0-00-0-00.00</t>
  </si>
  <si>
    <t>10-7-15-3-43.02</t>
  </si>
  <si>
    <t>Richmond Farmers Market</t>
  </si>
  <si>
    <t>Vehicle registration Fees</t>
  </si>
  <si>
    <t>General Offset from General Unassigned funds</t>
  </si>
  <si>
    <t>Cruiser Fuel:  Electric</t>
  </si>
  <si>
    <t>Building Maintenance (routine)</t>
  </si>
  <si>
    <t>10-8-90-5-95.21</t>
  </si>
  <si>
    <t>Budget FY 2024</t>
  </si>
  <si>
    <t>2020 FY20 Dump Truck  #2 principal</t>
  </si>
  <si>
    <t>2020 FY20 Dump Truck #2 interest</t>
  </si>
  <si>
    <t>2019 FY20 Dump truck #4 principal</t>
  </si>
  <si>
    <t>2019 FY20 Dump truck #4 interest</t>
  </si>
  <si>
    <t>Internship Stipend</t>
  </si>
  <si>
    <t>Health &amp; Dental Insurance</t>
  </si>
  <si>
    <t>Turning Point Center of Chittenden County</t>
  </si>
  <si>
    <t>Legal Reserve (10K reserve balance limit)</t>
  </si>
  <si>
    <t>FY23</t>
  </si>
  <si>
    <t>Restricted - Highway only</t>
  </si>
  <si>
    <t>Sub Total</t>
  </si>
  <si>
    <t>Unassigned Funds - General</t>
  </si>
  <si>
    <t>Total</t>
  </si>
  <si>
    <t>Restricted - Highway Funds</t>
  </si>
  <si>
    <t>Can only be used for the Highway Department</t>
  </si>
  <si>
    <t>FEMA funds can only be used for the Highway Department and impact Restricted Funds.</t>
  </si>
  <si>
    <t>Can be used for Highway and Non Highway expenses.</t>
  </si>
  <si>
    <t>RESERVE ACCOUNTS</t>
  </si>
  <si>
    <t>FY18</t>
  </si>
  <si>
    <t>FY19</t>
  </si>
  <si>
    <t>FY20</t>
  </si>
  <si>
    <t>FY21</t>
  </si>
  <si>
    <t>ARPA</t>
  </si>
  <si>
    <t>PZ Legal Reserve</t>
  </si>
  <si>
    <t>Fire Safety Equip &amp; Gear</t>
  </si>
  <si>
    <t>Conservation Commission</t>
  </si>
  <si>
    <t>Police</t>
  </si>
  <si>
    <t>Library</t>
  </si>
  <si>
    <t>Fire Dept. impact Fees</t>
  </si>
  <si>
    <t>Highway Bridge &amp; Culvert</t>
  </si>
  <si>
    <t>Lister Education</t>
  </si>
  <si>
    <t>Highway Guardrails</t>
  </si>
  <si>
    <t>Reappraisal</t>
  </si>
  <si>
    <t>Records Restoration</t>
  </si>
  <si>
    <t>Railroad St.</t>
  </si>
  <si>
    <t>Tree Replacement</t>
  </si>
  <si>
    <t>Andrews Community Forrest</t>
  </si>
  <si>
    <t>Fire Dept (donations)</t>
  </si>
  <si>
    <t>Recreation Path</t>
  </si>
  <si>
    <t>Soccer</t>
  </si>
  <si>
    <t>Tennis</t>
  </si>
  <si>
    <t>Cemetery</t>
  </si>
  <si>
    <t>Reserve - New Sidewalks</t>
  </si>
  <si>
    <t>10-7-60-3-95.04</t>
  </si>
  <si>
    <t>10-7-15-0-15.04</t>
  </si>
  <si>
    <t>Maintenance - General</t>
  </si>
  <si>
    <t>Fire Dept.</t>
  </si>
  <si>
    <t xml:space="preserve">Highway Capital </t>
  </si>
  <si>
    <t>Fire</t>
  </si>
  <si>
    <t>10-6-35-2-32.00</t>
  </si>
  <si>
    <t>Highway</t>
  </si>
  <si>
    <t>Tractor</t>
  </si>
  <si>
    <t>Capital Reserve</t>
  </si>
  <si>
    <t>Replace shingles on addition</t>
  </si>
  <si>
    <t>Safety Equipment reserve</t>
  </si>
  <si>
    <t>Airpacks</t>
  </si>
  <si>
    <t>Air Tanks</t>
  </si>
  <si>
    <t>Turnout Gear</t>
  </si>
  <si>
    <t>Jaws of Life</t>
  </si>
  <si>
    <t>Planning</t>
  </si>
  <si>
    <t>New Sidewalk Reserve</t>
  </si>
  <si>
    <t>Bridge &amp; Culvert Reserve</t>
  </si>
  <si>
    <t>Guardrail Reserve</t>
  </si>
  <si>
    <t>July 4th / Fireworks</t>
  </si>
  <si>
    <t>Town Center rent - building maintenance</t>
  </si>
  <si>
    <t>10-8-90-5-95.22</t>
  </si>
  <si>
    <t>Traffic Calming measures</t>
  </si>
  <si>
    <t>11-7-50-6-63.04</t>
  </si>
  <si>
    <t>CAPITAL RESERVE EXPENDITURES</t>
  </si>
  <si>
    <t>Bridge Street Phase 1 Planning</t>
  </si>
  <si>
    <t>HIGHWAY</t>
  </si>
  <si>
    <t>Net Interest on General Checking Account</t>
  </si>
  <si>
    <t>Cannabis Fees</t>
  </si>
  <si>
    <t>10-6-10-3-30.18</t>
  </si>
  <si>
    <t>Budget FY25</t>
  </si>
  <si>
    <t>Budget FY 2025</t>
  </si>
  <si>
    <t xml:space="preserve">FY22 </t>
  </si>
  <si>
    <t>CAPITAL PROJECT FUNDS</t>
  </si>
  <si>
    <t>SPECIAL REVENUE FUNDS</t>
  </si>
  <si>
    <t xml:space="preserve">Adam Muller Flag </t>
  </si>
  <si>
    <t>TOTAL RESERVES IN GENERAL CHECKING</t>
  </si>
  <si>
    <t>SEPARATE BANKING ACCOUNTS</t>
  </si>
  <si>
    <t>TOTAL RESERVES IN SEPARATE ACCOUNTS</t>
  </si>
  <si>
    <t>2018 Engine principal #3</t>
  </si>
  <si>
    <t>2018 Engine interest #3</t>
  </si>
  <si>
    <t>FY24 Reserve Expenditures</t>
  </si>
  <si>
    <t>FY25 Reserve Expenditures</t>
  </si>
  <si>
    <t>Brush Truck</t>
  </si>
  <si>
    <t>Training/Education (includes lodging &amp; meals)</t>
  </si>
  <si>
    <t>Travel - PZ (mileage reimbursement)</t>
  </si>
  <si>
    <t>Office equipment (copier)</t>
  </si>
  <si>
    <t>LIBRARY</t>
  </si>
  <si>
    <t>New Boiler</t>
  </si>
  <si>
    <t>Halloween on the Green</t>
  </si>
  <si>
    <t>Hope Works</t>
  </si>
  <si>
    <t xml:space="preserve">Repair - Sidewalk plow </t>
  </si>
  <si>
    <t>FY24</t>
  </si>
  <si>
    <t>UNASSIGNED FUNDS CURRENT YEAR</t>
  </si>
  <si>
    <t>BALANCE SHEET DATA</t>
  </si>
  <si>
    <t>Audit Shows</t>
  </si>
  <si>
    <t>Tractor Ventrac</t>
  </si>
  <si>
    <t>Cruiser Outfitted</t>
  </si>
  <si>
    <t>TOWN CENTER</t>
  </si>
  <si>
    <t>Flooring</t>
  </si>
  <si>
    <t>Lighting</t>
  </si>
  <si>
    <t>Western Gateway</t>
  </si>
  <si>
    <t>Scoping</t>
  </si>
  <si>
    <t>Thompson Road, Huntington, Cochran</t>
  </si>
  <si>
    <t>Bonus</t>
  </si>
  <si>
    <t>10-7-20-3-95.21</t>
  </si>
  <si>
    <t>FY25</t>
  </si>
  <si>
    <t>Per Policy 15% should be on hand</t>
  </si>
  <si>
    <t xml:space="preserve">  If the balance is a negative number it has to come off the Unassigned balance.</t>
  </si>
  <si>
    <t>Balance Predicted</t>
  </si>
  <si>
    <t>10-7-35-3-20.02</t>
  </si>
  <si>
    <t>10-6-35-3-20.02</t>
  </si>
  <si>
    <t>10-7-35-0-10.01</t>
  </si>
  <si>
    <t>10-7-20-0-10.07</t>
  </si>
  <si>
    <t>11-7-50-0-10.02</t>
  </si>
  <si>
    <t>Technology Public Use Room</t>
  </si>
  <si>
    <t xml:space="preserve">11-7-90-5-90.44 </t>
  </si>
  <si>
    <t>10-7-15-1-20.02</t>
  </si>
  <si>
    <t>Cell Phones</t>
  </si>
  <si>
    <t>10-7-10-1-30.01</t>
  </si>
  <si>
    <t>Cell Phones - Admin</t>
  </si>
  <si>
    <t>Gardening &amp; Landscaping</t>
  </si>
  <si>
    <t>Special Services Transportation Agency (SSTA)</t>
  </si>
  <si>
    <t>CONTRACTED - Social Services</t>
  </si>
  <si>
    <t>10-7-60-2-62.03</t>
  </si>
  <si>
    <t>Health &amp; Dental  insurance</t>
  </si>
  <si>
    <t>Reserve - New Transportation Infrastructure</t>
  </si>
  <si>
    <t>Projected Changes</t>
  </si>
  <si>
    <t>Restricted Funds Over/Under 15% of Highway Budget</t>
  </si>
  <si>
    <t>Unassigned Funds Over/Under 15% of Non-Highway Budget</t>
  </si>
  <si>
    <t xml:space="preserve">Special Services Transportation Agency </t>
  </si>
  <si>
    <t>Total - Appropriations</t>
  </si>
  <si>
    <t>Community  Well Being</t>
  </si>
  <si>
    <t>Williston Community Justice Center</t>
  </si>
  <si>
    <t>CHARITABLE APPROPRIATIONS (Items in this section moved to other sections.  Included here to view historical funding. )</t>
  </si>
  <si>
    <t>Total - Donations &amp; Contracted Social and Health Services</t>
  </si>
  <si>
    <t>Regional Planning Dues CCRPC</t>
  </si>
  <si>
    <t>10-7-20-5-50.02</t>
  </si>
  <si>
    <t>10-7-20-4-00.00</t>
  </si>
  <si>
    <t>Camel's Hump Little League Field</t>
  </si>
  <si>
    <t>10-7-60-3-95.05</t>
  </si>
  <si>
    <t>10-7-60-3-95.06</t>
  </si>
  <si>
    <t>10-8-90-5-95.31</t>
  </si>
  <si>
    <t>Contract Services Chief of Police</t>
  </si>
  <si>
    <t>Community outreach  Howard Center</t>
  </si>
  <si>
    <t>Community outreach -  Howard Center</t>
  </si>
  <si>
    <t>10-6-00-0-00.02</t>
  </si>
  <si>
    <t>Community Well being - transfer from fund 14 Opioid Reserve</t>
  </si>
  <si>
    <t>Town rate/SB Approved 07/06/23</t>
  </si>
  <si>
    <t>11-7-90-5-93.05</t>
  </si>
  <si>
    <t>10-7-20-1-30.01</t>
  </si>
  <si>
    <t>10-7-40-1-30.01</t>
  </si>
  <si>
    <t>11-7-50-1-30-01</t>
  </si>
  <si>
    <t>Community Relations</t>
  </si>
  <si>
    <t>Contract Assessing services</t>
  </si>
  <si>
    <t>Total - Assessors</t>
  </si>
  <si>
    <t>Uniforms, vests, tasors</t>
  </si>
  <si>
    <t>FY 2024 - 2025</t>
  </si>
  <si>
    <t>10-7-15-3-43.01</t>
  </si>
  <si>
    <t>FY 2024- 2025</t>
  </si>
  <si>
    <t>Grandlist July 1, 2024</t>
  </si>
  <si>
    <t>Budget FY26</t>
  </si>
  <si>
    <t>Budget FY 2026</t>
  </si>
  <si>
    <t>Actual  FY 2024</t>
  </si>
  <si>
    <t>10-6-02-2-10.18</t>
  </si>
  <si>
    <t>Land Use Change Penalties</t>
  </si>
  <si>
    <t>10-7-20-1-22.04</t>
  </si>
  <si>
    <t>Library Non Resident Fees</t>
  </si>
  <si>
    <t>Library Electric Vehicle Charging Station</t>
  </si>
  <si>
    <t>Library Public Technology Use Room Fees</t>
  </si>
  <si>
    <t>PD Uniform traffic tickets</t>
  </si>
  <si>
    <t>PD short term contracts</t>
  </si>
  <si>
    <t>PD receipts</t>
  </si>
  <si>
    <t>PD local fines</t>
  </si>
  <si>
    <t>PD Overtime Grants</t>
  </si>
  <si>
    <t>Recreation Field use fees</t>
  </si>
  <si>
    <t>FY 2025 - 2026</t>
  </si>
  <si>
    <t>Grandlist 07/15/24</t>
  </si>
  <si>
    <t>Tax Rate Estimate FY2026</t>
  </si>
  <si>
    <t>Administration Bonus</t>
  </si>
  <si>
    <t>11-7-11-0-15.01</t>
  </si>
  <si>
    <t>Health Insurance HSA</t>
  </si>
  <si>
    <t>FY 25/26    % Change</t>
  </si>
  <si>
    <t>Tasors</t>
  </si>
  <si>
    <t>Police Equipment (non office, non uniform, non car)</t>
  </si>
  <si>
    <t>Computer - Office &amp; Camera</t>
  </si>
  <si>
    <t>Office supplies Admin</t>
  </si>
  <si>
    <t>Police Capital Reserve</t>
  </si>
  <si>
    <t>Forensic testing &amp; Evidence  Collection</t>
  </si>
  <si>
    <t>Recognition &amp; Awards - Annual Banquet</t>
  </si>
  <si>
    <t>LUND</t>
  </si>
  <si>
    <t>DONATIONS - Social Services - Voted</t>
  </si>
  <si>
    <t>DONATIONS - Health Services - Not Voted</t>
  </si>
  <si>
    <t>FY26 Reserve Expenditures</t>
  </si>
  <si>
    <t>Outside Utility Shed</t>
  </si>
  <si>
    <t>Chasis for New Rescue Truck</t>
  </si>
  <si>
    <t>Dump Truck #4</t>
  </si>
  <si>
    <t>Pickup Truck with plow #5</t>
  </si>
  <si>
    <t>Pickup Truck with plow #7</t>
  </si>
  <si>
    <t>Cancelled</t>
  </si>
  <si>
    <t>Town Center Fund</t>
  </si>
  <si>
    <t>Painting</t>
  </si>
  <si>
    <t>Total Town Rate/SB - To be set July 2025</t>
  </si>
  <si>
    <t>Library Boiler</t>
  </si>
  <si>
    <t>10-7-35-2-32.01</t>
  </si>
  <si>
    <t>10-7-20-0-15.06</t>
  </si>
  <si>
    <t>K9 Expense</t>
  </si>
  <si>
    <t>10-7-20-1-16.02</t>
  </si>
  <si>
    <t>10-7-20-3-20.02</t>
  </si>
  <si>
    <t>10-7-10-0-11.01</t>
  </si>
  <si>
    <t>Child Care Contribution Tax</t>
  </si>
  <si>
    <t>10-7-15-0-11.01</t>
  </si>
  <si>
    <t>10-7-20-0-11-.01</t>
  </si>
  <si>
    <t>10-7-40-0-11.01</t>
  </si>
  <si>
    <t>10-7-60-0-11.01</t>
  </si>
  <si>
    <t>FY 25/26   % Change</t>
  </si>
  <si>
    <t>10-7-35-0-11.01</t>
  </si>
  <si>
    <t>11-7-50-0-11.02</t>
  </si>
  <si>
    <t>Budget FY24</t>
  </si>
  <si>
    <t>Actual FY24</t>
  </si>
  <si>
    <t>11-0-00-0-00.00</t>
  </si>
  <si>
    <t>Highway Equipment Offset from Highway Restricted funds</t>
  </si>
  <si>
    <t>Balance</t>
  </si>
  <si>
    <t>Over</t>
  </si>
  <si>
    <t>FY26</t>
  </si>
  <si>
    <t>Under</t>
  </si>
  <si>
    <t>Budgeted use of Unassigned Fund to offset tax rate</t>
  </si>
  <si>
    <t>FEMA Highway 2024 Flood Expenses</t>
  </si>
  <si>
    <t>Reduce one cruiser purchase</t>
  </si>
  <si>
    <t>Reduction in safety equipment due to prior purchases</t>
  </si>
  <si>
    <t>Reconfigures Capital Plan</t>
  </si>
  <si>
    <t>Restructured Capital Plan</t>
  </si>
  <si>
    <t>Transportation planning reduction</t>
  </si>
  <si>
    <t>UTILIZE RESERVES BRIDGE &amp; CULVERT</t>
  </si>
  <si>
    <t>UTILIZE RESERVES SPECIAL PROJECTS</t>
  </si>
  <si>
    <t>Budgeted Contributions</t>
  </si>
  <si>
    <t>Planned Usage</t>
  </si>
  <si>
    <t>Unplanned Usage</t>
  </si>
  <si>
    <t>Sidewalk Reserve</t>
  </si>
  <si>
    <t>Fiduciary Funds</t>
  </si>
  <si>
    <t>14  Opioid</t>
  </si>
  <si>
    <t>31 Edmunds</t>
  </si>
  <si>
    <t>32 Shonyon A</t>
  </si>
  <si>
    <t>33 Shonyon B</t>
  </si>
  <si>
    <t>35 Technical Review/Engineering Fees</t>
  </si>
  <si>
    <t>49 July 4th Celebration</t>
  </si>
  <si>
    <t>Library (revenue/donations) Account Closed</t>
  </si>
  <si>
    <t>Police Vacancy Savings as of 12/03/24</t>
  </si>
  <si>
    <t>10-7-15-0-15.01</t>
  </si>
  <si>
    <t>Reduction in equipment purchase</t>
  </si>
  <si>
    <t>Southview not happening until 2031</t>
  </si>
  <si>
    <t>Special Projects Reserve</t>
  </si>
  <si>
    <t>cancelled</t>
  </si>
  <si>
    <t>Combined Restricted and Unassigned Funds</t>
  </si>
  <si>
    <t>Over 15%</t>
  </si>
  <si>
    <t>2019 Flood reimbursement ERAF</t>
  </si>
  <si>
    <t>2023 Flood reimbursement from FEMA</t>
  </si>
  <si>
    <t>2023 Flood reimbursement FHWA</t>
  </si>
  <si>
    <t>2023 deferred expenses Old Jericho &amp; Dugway</t>
  </si>
  <si>
    <t>2024 Windstorm reimbursement</t>
  </si>
  <si>
    <t>2019 Flood reimbursement ERAF &amp; CATZ</t>
  </si>
  <si>
    <t>2023 Flood reimbursement FEMA</t>
  </si>
  <si>
    <t>2024 Flood Expenses</t>
  </si>
  <si>
    <t>Projected FEMA reimbursemetns from 2024 flood</t>
  </si>
  <si>
    <t>Highway at 75%</t>
  </si>
  <si>
    <t>General at 75%</t>
  </si>
  <si>
    <t>Reimbursements to Reserve Fund Use</t>
  </si>
  <si>
    <t>Bridge and Culvert Reserve</t>
  </si>
  <si>
    <t>FEMA Funds Remaining after Reserve Reimbursements</t>
  </si>
  <si>
    <t>Proposed Reductions in contibutions to reserve funds in FY26</t>
  </si>
  <si>
    <t>Highway Capital Reserve</t>
  </si>
  <si>
    <t>Would need to be reimbusred with about $50K in FY29 to avoid negative balance</t>
  </si>
  <si>
    <t>Does not need FEMA funds to reimburse if we reconfigure replacement schedule</t>
  </si>
  <si>
    <t>Library Reserve</t>
  </si>
  <si>
    <t>Does not need FEMA funds to reimburse due to no defined uses</t>
  </si>
  <si>
    <t>Fire Safety Equipment Reserve</t>
  </si>
  <si>
    <t>Does not need FEMA funds to reimburse due to not going negative until FY32</t>
  </si>
  <si>
    <t>Does not need FEMA funds to reimburse due to not going negative until FY31</t>
  </si>
  <si>
    <t>Fire Capital Reserve</t>
  </si>
  <si>
    <t>Does not need FEMA funds to reimburse due to not going negative through FY32</t>
  </si>
  <si>
    <t>This space left blank to use for adjustments to the budget</t>
  </si>
  <si>
    <t>Color Code Key</t>
  </si>
  <si>
    <t>Blue = Changed since last review by the Selectboard</t>
  </si>
  <si>
    <t>Salmon = Workspace to consider change to budget</t>
  </si>
  <si>
    <t>Savings in FY25 Gravel and Aggregate</t>
  </si>
  <si>
    <t xml:space="preserve">Savings in FY25 Sand </t>
  </si>
  <si>
    <t>Savings in FY24 Stormwater and Sidewalks</t>
  </si>
  <si>
    <t>Fire Department Needs Assessment</t>
  </si>
  <si>
    <t>Reduction in allocation to Reappraisal Reserve</t>
  </si>
  <si>
    <t>Does not need FEMA funds to reimburse due next reappraisal being several years away</t>
  </si>
  <si>
    <t>Estimated Amount to be raised from FY26 Property Taxes to support Exemptions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</si>
</sst>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0.0000"/>
    <numFmt numFmtId="167" formatCode="_(&quot;$&quot;* #,##0.0000_);_(&quot;$&quot;* \(#,##0.0000\);_(&quot;$&quot;* &quot;-&quot;????_);_(@_)"/>
    <numFmt numFmtId="168" formatCode="0.0000%"/>
    <numFmt numFmtId="169" formatCode="_(* #,##0_);_(* \(#,##0\);_(* &quot;-&quot;??_);_(@_)"/>
    <numFmt numFmtId="170" formatCode="_(&quot;$&quot;* #,##0.0000_);_(&quot;$&quot;* \(#,##0.0000\);_(&quot;$&quot;* &quot;-&quot;?????_);_(@_)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2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color indexed="8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52">
    <xf numFmtId="0" fontId="0" fillId="0" borderId="0" xfId="0"/>
    <xf numFmtId="41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wrapText="1"/>
    </xf>
    <xf numFmtId="41" fontId="2" fillId="0" borderId="1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wrapText="1"/>
    </xf>
    <xf numFmtId="0" fontId="2" fillId="0" borderId="0" xfId="0" applyFont="1"/>
    <xf numFmtId="41" fontId="0" fillId="0" borderId="0" xfId="0" applyNumberFormat="1" applyProtection="1">
      <protection locked="0"/>
    </xf>
    <xf numFmtId="41" fontId="0" fillId="0" borderId="2" xfId="0" applyNumberFormat="1" applyBorder="1"/>
    <xf numFmtId="0" fontId="9" fillId="0" borderId="3" xfId="0" applyFont="1" applyBorder="1" applyAlignment="1">
      <alignment horizontal="right"/>
    </xf>
    <xf numFmtId="41" fontId="2" fillId="0" borderId="0" xfId="0" applyNumberFormat="1" applyFont="1" applyAlignment="1">
      <alignment horizontal="center"/>
    </xf>
    <xf numFmtId="0" fontId="11" fillId="0" borderId="4" xfId="0" applyFont="1" applyBorder="1"/>
    <xf numFmtId="0" fontId="0" fillId="2" borderId="0" xfId="0" applyFill="1"/>
    <xf numFmtId="0" fontId="4" fillId="0" borderId="0" xfId="0" applyFont="1"/>
    <xf numFmtId="0" fontId="5" fillId="0" borderId="0" xfId="0" applyFont="1"/>
    <xf numFmtId="164" fontId="5" fillId="0" borderId="0" xfId="2" applyNumberFormat="1" applyFont="1" applyFill="1" applyBorder="1"/>
    <xf numFmtId="43" fontId="0" fillId="0" borderId="0" xfId="0" applyNumberFormat="1"/>
    <xf numFmtId="44" fontId="18" fillId="0" borderId="0" xfId="2" applyFont="1" applyFill="1"/>
    <xf numFmtId="0" fontId="4" fillId="0" borderId="0" xfId="0" applyFont="1" applyAlignment="1">
      <alignment horizontal="center"/>
    </xf>
    <xf numFmtId="164" fontId="0" fillId="0" borderId="0" xfId="0" applyNumberFormat="1"/>
    <xf numFmtId="165" fontId="5" fillId="0" borderId="0" xfId="2" applyNumberFormat="1" applyFont="1" applyFill="1" applyBorder="1"/>
    <xf numFmtId="0" fontId="30" fillId="0" borderId="0" xfId="0" applyFont="1"/>
    <xf numFmtId="0" fontId="6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168" fontId="0" fillId="0" borderId="0" xfId="0" applyNumberFormat="1"/>
    <xf numFmtId="10" fontId="18" fillId="0" borderId="0" xfId="4" applyNumberFormat="1" applyFont="1" applyFill="1" applyBorder="1"/>
    <xf numFmtId="164" fontId="9" fillId="0" borderId="0" xfId="0" applyNumberFormat="1" applyFont="1"/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8" fillId="0" borderId="0" xfId="4" applyNumberFormat="1" applyFont="1" applyFill="1" applyBorder="1"/>
    <xf numFmtId="0" fontId="0" fillId="0" borderId="5" xfId="0" applyBorder="1"/>
    <xf numFmtId="0" fontId="5" fillId="0" borderId="5" xfId="0" applyFont="1" applyBorder="1"/>
    <xf numFmtId="164" fontId="9" fillId="0" borderId="5" xfId="0" applyNumberFormat="1" applyFont="1" applyBorder="1"/>
    <xf numFmtId="10" fontId="9" fillId="0" borderId="5" xfId="4" applyNumberFormat="1" applyFont="1" applyFill="1" applyBorder="1"/>
    <xf numFmtId="164" fontId="5" fillId="0" borderId="5" xfId="0" applyNumberFormat="1" applyFont="1" applyBorder="1"/>
    <xf numFmtId="0" fontId="2" fillId="0" borderId="5" xfId="0" applyFont="1" applyBorder="1" applyAlignment="1">
      <alignment horizontal="center"/>
    </xf>
    <xf numFmtId="41" fontId="5" fillId="0" borderId="0" xfId="0" applyNumberFormat="1" applyFont="1"/>
    <xf numFmtId="41" fontId="2" fillId="0" borderId="0" xfId="0" applyNumberFormat="1" applyFont="1"/>
    <xf numFmtId="41" fontId="11" fillId="0" borderId="2" xfId="0" applyNumberFormat="1" applyFont="1" applyBorder="1"/>
    <xf numFmtId="41" fontId="2" fillId="0" borderId="0" xfId="0" applyNumberFormat="1" applyFont="1" applyProtection="1">
      <protection locked="0"/>
    </xf>
    <xf numFmtId="41" fontId="1" fillId="0" borderId="0" xfId="0" applyNumberFormat="1" applyFont="1"/>
    <xf numFmtId="0" fontId="11" fillId="0" borderId="0" xfId="0" applyFont="1"/>
    <xf numFmtId="41" fontId="2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0" fillId="0" borderId="6" xfId="0" applyBorder="1"/>
    <xf numFmtId="0" fontId="5" fillId="0" borderId="6" xfId="0" applyFont="1" applyBorder="1"/>
    <xf numFmtId="164" fontId="5" fillId="0" borderId="1" xfId="2" applyNumberFormat="1" applyFont="1" applyFill="1" applyBorder="1"/>
    <xf numFmtId="0" fontId="5" fillId="0" borderId="1" xfId="0" applyFont="1" applyBorder="1"/>
    <xf numFmtId="0" fontId="5" fillId="0" borderId="7" xfId="0" applyFont="1" applyBorder="1"/>
    <xf numFmtId="0" fontId="24" fillId="0" borderId="0" xfId="0" applyFont="1" applyAlignment="1">
      <alignment horizontal="right"/>
    </xf>
    <xf numFmtId="41" fontId="25" fillId="0" borderId="0" xfId="0" applyNumberFormat="1" applyFont="1" applyAlignment="1">
      <alignment horizontal="right"/>
    </xf>
    <xf numFmtId="41" fontId="25" fillId="0" borderId="0" xfId="2" applyNumberFormat="1" applyFont="1" applyFill="1" applyBorder="1" applyAlignment="1">
      <alignment horizontal="right"/>
    </xf>
    <xf numFmtId="1" fontId="0" fillId="0" borderId="0" xfId="0" applyNumberFormat="1"/>
    <xf numFmtId="0" fontId="8" fillId="0" borderId="6" xfId="0" applyFont="1" applyBorder="1"/>
    <xf numFmtId="10" fontId="1" fillId="0" borderId="1" xfId="4" applyNumberFormat="1" applyFont="1" applyFill="1" applyBorder="1"/>
    <xf numFmtId="0" fontId="0" fillId="0" borderId="7" xfId="0" applyBorder="1"/>
    <xf numFmtId="41" fontId="0" fillId="0" borderId="2" xfId="0" applyNumberFormat="1" applyBorder="1" applyProtection="1">
      <protection locked="0"/>
    </xf>
    <xf numFmtId="41" fontId="0" fillId="0" borderId="2" xfId="0" quotePrefix="1" applyNumberFormat="1" applyBorder="1"/>
    <xf numFmtId="41" fontId="1" fillId="0" borderId="2" xfId="0" applyNumberFormat="1" applyFont="1" applyBorder="1" applyProtection="1">
      <protection locked="0"/>
    </xf>
    <xf numFmtId="41" fontId="30" fillId="0" borderId="2" xfId="0" applyNumberFormat="1" applyFont="1" applyBorder="1" applyProtection="1">
      <protection locked="0"/>
    </xf>
    <xf numFmtId="41" fontId="1" fillId="0" borderId="2" xfId="0" applyNumberFormat="1" applyFont="1" applyBorder="1" applyAlignment="1" applyProtection="1">
      <alignment horizontal="right"/>
      <protection locked="0"/>
    </xf>
    <xf numFmtId="0" fontId="0" fillId="3" borderId="0" xfId="0" applyFill="1"/>
    <xf numFmtId="41" fontId="2" fillId="0" borderId="2" xfId="0" applyNumberFormat="1" applyFont="1" applyBorder="1"/>
    <xf numFmtId="0" fontId="1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10" fontId="0" fillId="0" borderId="0" xfId="0" applyNumberFormat="1" applyProtection="1">
      <protection locked="0"/>
    </xf>
    <xf numFmtId="41" fontId="0" fillId="2" borderId="0" xfId="0" applyNumberFormat="1" applyFill="1" applyProtection="1">
      <protection locked="0"/>
    </xf>
    <xf numFmtId="0" fontId="7" fillId="0" borderId="5" xfId="0" applyFont="1" applyBorder="1"/>
    <xf numFmtId="14" fontId="5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/>
    <xf numFmtId="167" fontId="5" fillId="0" borderId="0" xfId="2" applyNumberFormat="1" applyFont="1" applyFill="1" applyBorder="1" applyAlignment="1">
      <alignment horizontal="right"/>
    </xf>
    <xf numFmtId="164" fontId="5" fillId="0" borderId="0" xfId="2" quotePrefix="1" applyNumberFormat="1" applyFont="1" applyFill="1" applyBorder="1"/>
    <xf numFmtId="167" fontId="5" fillId="0" borderId="1" xfId="2" applyNumberFormat="1" applyFont="1" applyFill="1" applyBorder="1" applyAlignment="1">
      <alignment horizontal="right"/>
    </xf>
    <xf numFmtId="0" fontId="31" fillId="0" borderId="0" xfId="0" applyFont="1" applyAlignment="1">
      <alignment horizontal="center"/>
    </xf>
    <xf numFmtId="3" fontId="32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" wrapText="1"/>
    </xf>
    <xf numFmtId="0" fontId="32" fillId="0" borderId="0" xfId="0" applyFont="1" applyAlignment="1">
      <alignment horizontal="left" vertical="center"/>
    </xf>
    <xf numFmtId="0" fontId="32" fillId="0" borderId="0" xfId="0" applyFont="1"/>
    <xf numFmtId="0" fontId="31" fillId="0" borderId="8" xfId="0" applyFont="1" applyBorder="1"/>
    <xf numFmtId="3" fontId="31" fillId="0" borderId="8" xfId="0" applyNumberFormat="1" applyFont="1" applyBorder="1"/>
    <xf numFmtId="0" fontId="32" fillId="0" borderId="0" xfId="0" applyFont="1" applyAlignment="1">
      <alignment horizontal="right"/>
    </xf>
    <xf numFmtId="0" fontId="31" fillId="0" borderId="9" xfId="0" applyFont="1" applyBorder="1"/>
    <xf numFmtId="3" fontId="31" fillId="0" borderId="9" xfId="0" applyNumberFormat="1" applyFont="1" applyBorder="1"/>
    <xf numFmtId="3" fontId="31" fillId="0" borderId="10" xfId="0" applyNumberFormat="1" applyFont="1" applyBorder="1" applyAlignment="1">
      <alignment wrapText="1"/>
    </xf>
    <xf numFmtId="41" fontId="31" fillId="0" borderId="10" xfId="0" applyNumberFormat="1" applyFont="1" applyBorder="1" applyAlignment="1">
      <alignment wrapText="1"/>
    </xf>
    <xf numFmtId="170" fontId="5" fillId="0" borderId="0" xfId="2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64" fontId="5" fillId="0" borderId="0" xfId="0" applyNumberFormat="1" applyFont="1"/>
    <xf numFmtId="167" fontId="18" fillId="0" borderId="0" xfId="1" applyNumberFormat="1" applyFont="1" applyFill="1" applyBorder="1" applyAlignment="1">
      <alignment horizontal="right"/>
    </xf>
    <xf numFmtId="0" fontId="0" fillId="0" borderId="11" xfId="0" applyBorder="1"/>
    <xf numFmtId="0" fontId="0" fillId="0" borderId="1" xfId="0" applyBorder="1"/>
    <xf numFmtId="168" fontId="0" fillId="0" borderId="1" xfId="0" applyNumberFormat="1" applyBorder="1"/>
    <xf numFmtId="10" fontId="18" fillId="0" borderId="1" xfId="4" applyNumberFormat="1" applyFont="1" applyFill="1" applyBorder="1" applyAlignment="1">
      <alignment horizontal="right"/>
    </xf>
    <xf numFmtId="0" fontId="27" fillId="0" borderId="0" xfId="0" applyFont="1"/>
    <xf numFmtId="0" fontId="28" fillId="0" borderId="0" xfId="0" applyFont="1"/>
    <xf numFmtId="0" fontId="1" fillId="0" borderId="0" xfId="0" applyFont="1" applyAlignment="1">
      <alignment horizontal="center"/>
    </xf>
    <xf numFmtId="169" fontId="2" fillId="0" borderId="0" xfId="2" applyNumberFormat="1" applyFont="1" applyFill="1" applyBorder="1" applyAlignment="1" applyProtection="1">
      <alignment horizontal="center" wrapText="1"/>
      <protection locked="0"/>
    </xf>
    <xf numFmtId="169" fontId="18" fillId="0" borderId="0" xfId="2" applyNumberFormat="1" applyFont="1" applyFill="1"/>
    <xf numFmtId="169" fontId="18" fillId="0" borderId="8" xfId="2" applyNumberFormat="1" applyFont="1" applyFill="1" applyBorder="1"/>
    <xf numFmtId="169" fontId="14" fillId="0" borderId="0" xfId="2" applyNumberFormat="1" applyFont="1" applyFill="1"/>
    <xf numFmtId="169" fontId="13" fillId="0" borderId="0" xfId="2" applyNumberFormat="1" applyFont="1" applyFill="1"/>
    <xf numFmtId="169" fontId="12" fillId="0" borderId="0" xfId="2" applyNumberFormat="1" applyFont="1" applyFill="1"/>
    <xf numFmtId="169" fontId="15" fillId="0" borderId="0" xfId="2" applyNumberFormat="1" applyFont="1" applyFill="1"/>
    <xf numFmtId="169" fontId="1" fillId="0" borderId="0" xfId="2" applyNumberFormat="1" applyFont="1" applyFill="1"/>
    <xf numFmtId="169" fontId="16" fillId="0" borderId="0" xfId="2" applyNumberFormat="1" applyFont="1" applyFill="1"/>
    <xf numFmtId="169" fontId="17" fillId="0" borderId="0" xfId="2" applyNumberFormat="1" applyFont="1" applyFill="1" applyBorder="1"/>
    <xf numFmtId="169" fontId="2" fillId="0" borderId="12" xfId="2" applyNumberFormat="1" applyFont="1" applyFill="1" applyBorder="1"/>
    <xf numFmtId="169" fontId="17" fillId="0" borderId="0" xfId="2" applyNumberFormat="1" applyFont="1" applyFill="1"/>
    <xf numFmtId="169" fontId="2" fillId="0" borderId="0" xfId="2" applyNumberFormat="1" applyFont="1" applyFill="1"/>
    <xf numFmtId="41" fontId="27" fillId="0" borderId="0" xfId="0" applyNumberFormat="1" applyFont="1"/>
    <xf numFmtId="41" fontId="27" fillId="0" borderId="0" xfId="0" applyNumberFormat="1" applyFont="1" applyAlignment="1">
      <alignment horizontal="center" wrapText="1"/>
    </xf>
    <xf numFmtId="41" fontId="28" fillId="0" borderId="0" xfId="0" applyNumberFormat="1" applyFont="1"/>
    <xf numFmtId="10" fontId="11" fillId="0" borderId="0" xfId="0" applyNumberFormat="1" applyFont="1" applyProtection="1">
      <protection locked="0"/>
    </xf>
    <xf numFmtId="10" fontId="26" fillId="0" borderId="0" xfId="4" applyNumberFormat="1" applyFont="1" applyFill="1" applyProtection="1">
      <protection locked="0"/>
    </xf>
    <xf numFmtId="0" fontId="33" fillId="0" borderId="0" xfId="0" applyFont="1" applyAlignment="1">
      <alignment horizontal="centerContinuous"/>
    </xf>
    <xf numFmtId="3" fontId="33" fillId="0" borderId="0" xfId="0" applyNumberFormat="1" applyFont="1" applyAlignment="1">
      <alignment horizontal="centerContinuous"/>
    </xf>
    <xf numFmtId="0" fontId="32" fillId="0" borderId="0" xfId="0" applyFont="1" applyAlignment="1">
      <alignment horizontal="center"/>
    </xf>
    <xf numFmtId="41" fontId="31" fillId="0" borderId="8" xfId="0" applyNumberFormat="1" applyFont="1" applyBorder="1"/>
    <xf numFmtId="41" fontId="31" fillId="0" borderId="9" xfId="0" applyNumberFormat="1" applyFont="1" applyBorder="1"/>
    <xf numFmtId="41" fontId="31" fillId="0" borderId="10" xfId="0" applyNumberFormat="1" applyFont="1" applyBorder="1"/>
    <xf numFmtId="41" fontId="31" fillId="0" borderId="0" xfId="0" applyNumberFormat="1" applyFont="1" applyAlignment="1">
      <alignment wrapText="1"/>
    </xf>
    <xf numFmtId="3" fontId="32" fillId="0" borderId="0" xfId="0" applyNumberFormat="1" applyFont="1" applyAlignment="1">
      <alignment wrapText="1"/>
    </xf>
    <xf numFmtId="0" fontId="32" fillId="0" borderId="0" xfId="3" applyFont="1"/>
    <xf numFmtId="0" fontId="1" fillId="0" borderId="0" xfId="3"/>
    <xf numFmtId="3" fontId="32" fillId="0" borderId="0" xfId="3" applyNumberFormat="1" applyFont="1"/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31" fillId="0" borderId="0" xfId="0" applyFont="1"/>
    <xf numFmtId="3" fontId="31" fillId="0" borderId="0" xfId="0" applyNumberFormat="1" applyFont="1" applyAlignment="1">
      <alignment wrapText="1"/>
    </xf>
    <xf numFmtId="3" fontId="31" fillId="0" borderId="0" xfId="0" applyNumberFormat="1" applyFont="1"/>
    <xf numFmtId="3" fontId="32" fillId="0" borderId="0" xfId="0" applyNumberFormat="1" applyFont="1" applyAlignment="1">
      <alignment horizontal="center" vertical="center" wrapText="1"/>
    </xf>
    <xf numFmtId="41" fontId="31" fillId="0" borderId="0" xfId="0" applyNumberFormat="1" applyFont="1"/>
    <xf numFmtId="41" fontId="0" fillId="0" borderId="2" xfId="0" applyNumberFormat="1" applyBorder="1" applyAlignment="1" applyProtection="1">
      <alignment horizontal="left"/>
      <protection locked="0"/>
    </xf>
    <xf numFmtId="41" fontId="28" fillId="0" borderId="0" xfId="0" applyNumberFormat="1" applyFont="1" applyAlignment="1">
      <alignment horizontal="right"/>
    </xf>
    <xf numFmtId="41" fontId="0" fillId="0" borderId="13" xfId="0" applyNumberFormat="1" applyBorder="1"/>
    <xf numFmtId="41" fontId="0" fillId="0" borderId="3" xfId="0" applyNumberFormat="1" applyBorder="1"/>
    <xf numFmtId="41" fontId="0" fillId="0" borderId="3" xfId="0" applyNumberFormat="1" applyBorder="1" applyProtection="1">
      <protection locked="0"/>
    </xf>
    <xf numFmtId="41" fontId="0" fillId="0" borderId="13" xfId="0" applyNumberFormat="1" applyBorder="1" applyProtection="1">
      <protection locked="0"/>
    </xf>
    <xf numFmtId="41" fontId="2" fillId="0" borderId="13" xfId="0" applyNumberFormat="1" applyFont="1" applyBorder="1"/>
    <xf numFmtId="3" fontId="27" fillId="0" borderId="0" xfId="0" applyNumberFormat="1" applyFont="1"/>
    <xf numFmtId="3" fontId="27" fillId="0" borderId="0" xfId="0" applyNumberFormat="1" applyFont="1" applyAlignment="1">
      <alignment horizontal="center" wrapText="1"/>
    </xf>
    <xf numFmtId="3" fontId="28" fillId="0" borderId="0" xfId="0" applyNumberFormat="1" applyFont="1"/>
    <xf numFmtId="0" fontId="22" fillId="2" borderId="14" xfId="0" applyFont="1" applyFill="1" applyBorder="1"/>
    <xf numFmtId="0" fontId="2" fillId="2" borderId="8" xfId="0" applyFont="1" applyFill="1" applyBorder="1" applyAlignment="1">
      <alignment horizontal="center"/>
    </xf>
    <xf numFmtId="0" fontId="0" fillId="2" borderId="5" xfId="0" applyFill="1" applyBorder="1"/>
    <xf numFmtId="164" fontId="5" fillId="2" borderId="0" xfId="2" applyNumberFormat="1" applyFont="1" applyFill="1" applyBorder="1"/>
    <xf numFmtId="41" fontId="9" fillId="2" borderId="0" xfId="4" applyNumberFormat="1" applyFont="1" applyFill="1" applyBorder="1"/>
    <xf numFmtId="41" fontId="5" fillId="2" borderId="0" xfId="0" applyNumberFormat="1" applyFont="1" applyFill="1"/>
    <xf numFmtId="0" fontId="1" fillId="2" borderId="5" xfId="0" applyFont="1" applyFill="1" applyBorder="1"/>
    <xf numFmtId="41" fontId="5" fillId="2" borderId="8" xfId="0" applyNumberFormat="1" applyFont="1" applyFill="1" applyBorder="1"/>
    <xf numFmtId="0" fontId="21" fillId="2" borderId="5" xfId="0" applyFont="1" applyFill="1" applyBorder="1"/>
    <xf numFmtId="0" fontId="2" fillId="2" borderId="0" xfId="0" applyFont="1" applyFill="1"/>
    <xf numFmtId="164" fontId="7" fillId="2" borderId="0" xfId="2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5" fillId="2" borderId="0" xfId="0" applyFont="1" applyFill="1"/>
    <xf numFmtId="0" fontId="7" fillId="2" borderId="5" xfId="0" applyFont="1" applyFill="1" applyBorder="1"/>
    <xf numFmtId="14" fontId="5" fillId="2" borderId="0" xfId="0" applyNumberFormat="1" applyFont="1" applyFill="1"/>
    <xf numFmtId="166" fontId="5" fillId="2" borderId="0" xfId="2" applyNumberFormat="1" applyFont="1" applyFill="1" applyBorder="1"/>
    <xf numFmtId="0" fontId="5" fillId="2" borderId="11" xfId="0" applyFont="1" applyFill="1" applyBorder="1"/>
    <xf numFmtId="0" fontId="5" fillId="2" borderId="1" xfId="0" applyFont="1" applyFill="1" applyBorder="1"/>
    <xf numFmtId="164" fontId="5" fillId="2" borderId="1" xfId="2" applyNumberFormat="1" applyFont="1" applyFill="1" applyBorder="1"/>
    <xf numFmtId="166" fontId="5" fillId="2" borderId="1" xfId="2" applyNumberFormat="1" applyFont="1" applyFill="1" applyBorder="1"/>
    <xf numFmtId="3" fontId="2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3" fontId="2" fillId="0" borderId="0" xfId="0" applyNumberFormat="1" applyFont="1" applyAlignment="1">
      <alignment horizontal="center"/>
    </xf>
    <xf numFmtId="169" fontId="1" fillId="0" borderId="8" xfId="2" applyNumberFormat="1" applyFont="1" applyFill="1" applyBorder="1"/>
    <xf numFmtId="169" fontId="1" fillId="0" borderId="0" xfId="2" applyNumberFormat="1" applyFont="1" applyFill="1" applyBorder="1"/>
    <xf numFmtId="3" fontId="2" fillId="0" borderId="9" xfId="0" applyNumberFormat="1" applyFont="1" applyBorder="1" applyAlignment="1">
      <alignment horizontal="right"/>
    </xf>
    <xf numFmtId="3" fontId="32" fillId="0" borderId="10" xfId="0" applyNumberFormat="1" applyFont="1" applyBorder="1"/>
    <xf numFmtId="41" fontId="0" fillId="4" borderId="2" xfId="0" applyNumberFormat="1" applyFill="1" applyBorder="1" applyProtection="1">
      <protection locked="0"/>
    </xf>
    <xf numFmtId="41" fontId="0" fillId="2" borderId="0" xfId="0" applyNumberFormat="1" applyFill="1"/>
    <xf numFmtId="169" fontId="34" fillId="0" borderId="0" xfId="2" applyNumberFormat="1" applyFont="1" applyFill="1"/>
    <xf numFmtId="10" fontId="31" fillId="0" borderId="0" xfId="0" applyNumberFormat="1" applyFont="1"/>
    <xf numFmtId="41" fontId="35" fillId="0" borderId="15" xfId="0" applyNumberFormat="1" applyFont="1" applyBorder="1" applyAlignment="1">
      <alignment horizontal="center"/>
    </xf>
    <xf numFmtId="41" fontId="35" fillId="0" borderId="0" xfId="0" applyNumberFormat="1" applyFont="1"/>
    <xf numFmtId="41" fontId="35" fillId="0" borderId="16" xfId="0" applyNumberFormat="1" applyFont="1" applyBorder="1" applyAlignment="1">
      <alignment horizontal="center"/>
    </xf>
    <xf numFmtId="41" fontId="35" fillId="0" borderId="17" xfId="0" applyNumberFormat="1" applyFont="1" applyBorder="1" applyAlignment="1">
      <alignment horizontal="center"/>
    </xf>
    <xf numFmtId="41" fontId="35" fillId="0" borderId="18" xfId="0" applyNumberFormat="1" applyFont="1" applyBorder="1" applyAlignment="1">
      <alignment horizontal="center"/>
    </xf>
    <xf numFmtId="41" fontId="35" fillId="0" borderId="19" xfId="0" applyNumberFormat="1" applyFont="1" applyBorder="1" applyAlignment="1">
      <alignment horizontal="center"/>
    </xf>
    <xf numFmtId="41" fontId="35" fillId="0" borderId="20" xfId="0" applyNumberFormat="1" applyFont="1" applyBorder="1" applyAlignment="1">
      <alignment horizontal="center" wrapText="1"/>
    </xf>
    <xf numFmtId="41" fontId="35" fillId="0" borderId="13" xfId="0" applyNumberFormat="1" applyFont="1" applyBorder="1" applyAlignment="1">
      <alignment horizontal="center" wrapText="1"/>
    </xf>
    <xf numFmtId="41" fontId="0" fillId="0" borderId="21" xfId="0" applyNumberFormat="1" applyBorder="1" applyAlignment="1">
      <alignment horizontal="center" wrapText="1"/>
    </xf>
    <xf numFmtId="41" fontId="0" fillId="0" borderId="22" xfId="0" applyNumberFormat="1" applyBorder="1" applyAlignment="1">
      <alignment horizontal="center" wrapText="1"/>
    </xf>
    <xf numFmtId="41" fontId="0" fillId="0" borderId="23" xfId="0" applyNumberFormat="1" applyBorder="1" applyAlignment="1">
      <alignment horizontal="center" wrapText="1"/>
    </xf>
    <xf numFmtId="41" fontId="29" fillId="0" borderId="0" xfId="0" applyNumberFormat="1" applyFont="1"/>
    <xf numFmtId="41" fontId="0" fillId="0" borderId="24" xfId="0" applyNumberFormat="1" applyBorder="1"/>
    <xf numFmtId="41" fontId="0" fillId="0" borderId="25" xfId="0" applyNumberFormat="1" applyBorder="1"/>
    <xf numFmtId="41" fontId="0" fillId="0" borderId="5" xfId="0" applyNumberFormat="1" applyBorder="1"/>
    <xf numFmtId="41" fontId="0" fillId="0" borderId="26" xfId="0" applyNumberFormat="1" applyBorder="1"/>
    <xf numFmtId="41" fontId="0" fillId="0" borderId="27" xfId="0" applyNumberFormat="1" applyBorder="1"/>
    <xf numFmtId="41" fontId="0" fillId="0" borderId="28" xfId="0" applyNumberFormat="1" applyBorder="1"/>
    <xf numFmtId="41" fontId="0" fillId="0" borderId="29" xfId="0" applyNumberFormat="1" applyBorder="1"/>
    <xf numFmtId="41" fontId="0" fillId="5" borderId="0" xfId="0" applyNumberFormat="1" applyFill="1"/>
    <xf numFmtId="41" fontId="0" fillId="0" borderId="30" xfId="0" applyNumberFormat="1" applyBorder="1"/>
    <xf numFmtId="41" fontId="0" fillId="0" borderId="31" xfId="0" applyNumberFormat="1" applyBorder="1"/>
    <xf numFmtId="41" fontId="0" fillId="0" borderId="32" xfId="0" applyNumberFormat="1" applyBorder="1"/>
    <xf numFmtId="41" fontId="0" fillId="0" borderId="33" xfId="0" applyNumberFormat="1" applyBorder="1"/>
    <xf numFmtId="41" fontId="0" fillId="0" borderId="34" xfId="0" applyNumberFormat="1" applyBorder="1"/>
    <xf numFmtId="41" fontId="0" fillId="0" borderId="6" xfId="0" applyNumberFormat="1" applyBorder="1"/>
    <xf numFmtId="41" fontId="0" fillId="0" borderId="35" xfId="0" applyNumberFormat="1" applyBorder="1"/>
    <xf numFmtId="41" fontId="0" fillId="0" borderId="36" xfId="0" applyNumberFormat="1" applyBorder="1"/>
    <xf numFmtId="41" fontId="0" fillId="0" borderId="37" xfId="0" applyNumberFormat="1" applyBorder="1"/>
    <xf numFmtId="41" fontId="0" fillId="0" borderId="38" xfId="0" applyNumberFormat="1" applyBorder="1"/>
    <xf numFmtId="41" fontId="0" fillId="0" borderId="39" xfId="0" applyNumberFormat="1" applyBorder="1"/>
    <xf numFmtId="3" fontId="32" fillId="0" borderId="0" xfId="0" applyNumberFormat="1" applyFont="1"/>
    <xf numFmtId="0" fontId="1" fillId="3" borderId="0" xfId="0" applyFont="1" applyFill="1"/>
    <xf numFmtId="41" fontId="0" fillId="3" borderId="2" xfId="0" applyNumberFormat="1" applyFill="1" applyBorder="1" applyProtection="1">
      <protection locked="0"/>
    </xf>
    <xf numFmtId="10" fontId="0" fillId="3" borderId="0" xfId="0" applyNumberFormat="1" applyFill="1" applyProtection="1">
      <protection locked="0"/>
    </xf>
    <xf numFmtId="41" fontId="0" fillId="3" borderId="2" xfId="0" applyNumberFormat="1" applyFill="1" applyBorder="1"/>
    <xf numFmtId="41" fontId="1" fillId="3" borderId="2" xfId="0" applyNumberFormat="1" applyFont="1" applyFill="1" applyBorder="1" applyProtection="1">
      <protection locked="0"/>
    </xf>
    <xf numFmtId="169" fontId="16" fillId="4" borderId="0" xfId="2" applyNumberFormat="1" applyFont="1" applyFill="1"/>
    <xf numFmtId="4" fontId="31" fillId="0" borderId="0" xfId="0" applyNumberFormat="1" applyFont="1"/>
    <xf numFmtId="0" fontId="32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1" fillId="6" borderId="0" xfId="0" applyFont="1" applyFill="1"/>
    <xf numFmtId="41" fontId="31" fillId="6" borderId="0" xfId="0" applyNumberFormat="1" applyFont="1" applyFill="1" applyAlignment="1">
      <alignment wrapText="1"/>
    </xf>
    <xf numFmtId="3" fontId="31" fillId="6" borderId="0" xfId="0" applyNumberFormat="1" applyFont="1" applyFill="1" applyAlignment="1">
      <alignment wrapText="1"/>
    </xf>
    <xf numFmtId="41" fontId="0" fillId="0" borderId="40" xfId="0" applyNumberFormat="1" applyBorder="1"/>
    <xf numFmtId="41" fontId="35" fillId="0" borderId="35" xfId="0" applyNumberFormat="1" applyFont="1" applyBorder="1" applyAlignment="1">
      <alignment horizontal="center" wrapText="1"/>
    </xf>
    <xf numFmtId="41" fontId="0" fillId="4" borderId="3" xfId="0" applyNumberFormat="1" applyFill="1" applyBorder="1" applyProtection="1">
      <protection locked="0"/>
    </xf>
    <xf numFmtId="41" fontId="31" fillId="4" borderId="0" xfId="0" applyNumberFormat="1" applyFont="1" applyFill="1"/>
    <xf numFmtId="169" fontId="18" fillId="4" borderId="0" xfId="2" applyNumberFormat="1" applyFont="1" applyFill="1"/>
    <xf numFmtId="41" fontId="0" fillId="4" borderId="2" xfId="0" applyNumberFormat="1" applyFill="1" applyBorder="1"/>
    <xf numFmtId="41" fontId="1" fillId="4" borderId="2" xfId="0" applyNumberFormat="1" applyFont="1" applyFill="1" applyBorder="1" applyAlignment="1" applyProtection="1">
      <alignment horizontal="left"/>
      <protection locked="0"/>
    </xf>
    <xf numFmtId="0" fontId="31" fillId="4" borderId="0" xfId="0" applyFont="1" applyFill="1"/>
    <xf numFmtId="41" fontId="31" fillId="4" borderId="0" xfId="0" applyNumberFormat="1" applyFont="1" applyFill="1" applyAlignment="1">
      <alignment wrapText="1"/>
    </xf>
    <xf numFmtId="3" fontId="31" fillId="4" borderId="0" xfId="0" applyNumberFormat="1" applyFont="1" applyFill="1" applyAlignment="1">
      <alignment wrapText="1"/>
    </xf>
    <xf numFmtId="41" fontId="0" fillId="0" borderId="41" xfId="0" applyNumberFormat="1" applyBorder="1"/>
    <xf numFmtId="164" fontId="5" fillId="4" borderId="0" xfId="2" applyNumberFormat="1" applyFont="1" applyFill="1" applyBorder="1"/>
    <xf numFmtId="0" fontId="1" fillId="0" borderId="0" xfId="0" applyFont="1" applyAlignment="1">
      <alignment wrapText="1"/>
    </xf>
    <xf numFmtId="0" fontId="0" fillId="0" borderId="0" xfId="0"/>
    <xf numFmtId="0" fontId="10" fillId="0" borderId="4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2" borderId="42" xfId="0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41" fontId="29" fillId="0" borderId="44" xfId="0" applyNumberFormat="1" applyFont="1" applyBorder="1" applyAlignment="1">
      <alignment horizontal="center"/>
    </xf>
    <xf numFmtId="41" fontId="29" fillId="0" borderId="2" xfId="0" applyNumberFormat="1" applyFont="1" applyBorder="1" applyAlignment="1">
      <alignment horizontal="center"/>
    </xf>
    <xf numFmtId="41" fontId="29" fillId="0" borderId="45" xfId="0" applyNumberFormat="1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36822FA9-0936-4D37-B3D3-B769E777022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27484-5961-44CB-B6E5-01C5C707B9BA}">
  <dimension ref="A1:I356"/>
  <sheetViews>
    <sheetView tabSelected="1" view="pageBreakPreview" zoomScaleNormal="100" zoomScaleSheetLayoutView="100" workbookViewId="0">
      <pane ySplit="5" topLeftCell="A6" activePane="bottomLeft" state="frozen"/>
      <selection pane="bottomLeft" activeCell="F19" sqref="F19:F20"/>
    </sheetView>
  </sheetViews>
  <sheetFormatPr defaultColWidth="8.85546875" defaultRowHeight="12.75" x14ac:dyDescent="0.2"/>
  <cols>
    <col min="1" max="1" width="14.5703125" bestFit="1" customWidth="1"/>
    <col min="2" max="2" width="61.140625" customWidth="1"/>
    <col min="3" max="4" width="12.7109375" style="10" customWidth="1"/>
    <col min="5" max="6" width="12.7109375" style="71" customWidth="1"/>
    <col min="7" max="7" width="12.7109375" style="10" customWidth="1"/>
    <col min="8" max="8" width="17.85546875" style="172" customWidth="1"/>
    <col min="9" max="9" width="10.85546875" bestFit="1" customWidth="1"/>
  </cols>
  <sheetData>
    <row r="1" spans="1:8" x14ac:dyDescent="0.2">
      <c r="A1" s="9" t="s">
        <v>806</v>
      </c>
      <c r="E1" s="10"/>
      <c r="F1" s="10"/>
    </row>
    <row r="2" spans="1:8" x14ac:dyDescent="0.2">
      <c r="A2" s="9" t="s">
        <v>807</v>
      </c>
      <c r="E2" s="10"/>
      <c r="F2" s="10"/>
    </row>
    <row r="3" spans="1:8" x14ac:dyDescent="0.2">
      <c r="A3" s="9" t="s">
        <v>808</v>
      </c>
      <c r="E3" s="10"/>
      <c r="F3" s="10"/>
    </row>
    <row r="4" spans="1:8" x14ac:dyDescent="0.2">
      <c r="E4" s="10"/>
      <c r="F4" s="10"/>
    </row>
    <row r="5" spans="1:8" s="8" customFormat="1" ht="30" customHeight="1" thickBot="1" x14ac:dyDescent="0.25">
      <c r="A5" s="6" t="s">
        <v>46</v>
      </c>
      <c r="B5" s="6" t="s">
        <v>18</v>
      </c>
      <c r="C5" s="7" t="s">
        <v>520</v>
      </c>
      <c r="D5" s="7" t="s">
        <v>688</v>
      </c>
      <c r="E5" s="7" t="s">
        <v>596</v>
      </c>
      <c r="F5" s="7" t="s">
        <v>687</v>
      </c>
      <c r="G5" s="7" t="s">
        <v>707</v>
      </c>
      <c r="H5" s="171"/>
    </row>
    <row r="6" spans="1:8" ht="20.100000000000001" customHeight="1" x14ac:dyDescent="0.2">
      <c r="A6" s="9"/>
      <c r="B6" s="9" t="s">
        <v>0</v>
      </c>
      <c r="E6" s="10"/>
      <c r="F6" s="10"/>
    </row>
    <row r="7" spans="1:8" ht="20.100000000000001" customHeight="1" thickBot="1" x14ac:dyDescent="0.25">
      <c r="A7" s="5" t="s">
        <v>47</v>
      </c>
      <c r="B7" s="5" t="s">
        <v>280</v>
      </c>
      <c r="C7" s="10">
        <v>327683</v>
      </c>
      <c r="D7" s="10">
        <v>340278</v>
      </c>
      <c r="E7" s="10">
        <v>353108</v>
      </c>
      <c r="F7" s="10">
        <v>351822.95</v>
      </c>
      <c r="G7" s="70">
        <f>(F7-E7)/E7</f>
        <v>-3.6392548455429735E-3</v>
      </c>
      <c r="H7" s="173"/>
    </row>
    <row r="8" spans="1:8" ht="20.100000000000001" customHeight="1" thickTop="1" thickBot="1" x14ac:dyDescent="0.25">
      <c r="A8" s="5" t="s">
        <v>47</v>
      </c>
      <c r="B8" s="5" t="s">
        <v>704</v>
      </c>
      <c r="C8" s="61">
        <v>0</v>
      </c>
      <c r="D8" s="61">
        <v>0</v>
      </c>
      <c r="E8" s="61">
        <v>0</v>
      </c>
      <c r="F8" s="61">
        <v>168</v>
      </c>
      <c r="G8" s="70">
        <v>1</v>
      </c>
      <c r="H8" s="173"/>
    </row>
    <row r="9" spans="1:8" ht="20.100000000000001" customHeight="1" thickTop="1" thickBot="1" x14ac:dyDescent="0.25">
      <c r="A9" t="s">
        <v>48</v>
      </c>
      <c r="B9" s="5" t="s">
        <v>281</v>
      </c>
      <c r="C9" s="61">
        <v>3000</v>
      </c>
      <c r="D9" s="61">
        <v>3202</v>
      </c>
      <c r="E9" s="61">
        <v>3000</v>
      </c>
      <c r="F9" s="61">
        <v>2187</v>
      </c>
      <c r="G9" s="70">
        <f t="shared" ref="G9:G71" si="0">(F9-E9)/E9</f>
        <v>-0.27100000000000002</v>
      </c>
      <c r="H9" s="173"/>
    </row>
    <row r="10" spans="1:8" ht="20.100000000000001" customHeight="1" thickTop="1" thickBot="1" x14ac:dyDescent="0.25">
      <c r="A10" t="s">
        <v>50</v>
      </c>
      <c r="B10" s="5" t="s">
        <v>283</v>
      </c>
      <c r="C10" s="61">
        <v>10000</v>
      </c>
      <c r="D10" s="61">
        <v>9581.4</v>
      </c>
      <c r="E10" s="61">
        <v>10000</v>
      </c>
      <c r="F10" s="61">
        <v>10000</v>
      </c>
      <c r="G10" s="70">
        <f t="shared" si="0"/>
        <v>0</v>
      </c>
    </row>
    <row r="11" spans="1:8" ht="20.100000000000001" customHeight="1" thickTop="1" thickBot="1" x14ac:dyDescent="0.25">
      <c r="A11" t="s">
        <v>49</v>
      </c>
      <c r="B11" s="5" t="s">
        <v>282</v>
      </c>
      <c r="C11" s="61">
        <v>5000</v>
      </c>
      <c r="D11" s="61">
        <v>5000</v>
      </c>
      <c r="E11" s="61">
        <v>5000</v>
      </c>
      <c r="F11" s="61">
        <v>5000</v>
      </c>
      <c r="G11" s="70">
        <f t="shared" si="0"/>
        <v>0</v>
      </c>
      <c r="H11" s="173"/>
    </row>
    <row r="12" spans="1:8" ht="20.100000000000001" customHeight="1" thickTop="1" thickBot="1" x14ac:dyDescent="0.25">
      <c r="A12" t="s">
        <v>51</v>
      </c>
      <c r="B12" s="5" t="s">
        <v>284</v>
      </c>
      <c r="C12" s="61">
        <v>10000</v>
      </c>
      <c r="D12" s="61">
        <v>10077</v>
      </c>
      <c r="E12" s="61">
        <v>10000</v>
      </c>
      <c r="F12" s="61">
        <v>10000</v>
      </c>
      <c r="G12" s="70">
        <f t="shared" si="0"/>
        <v>0</v>
      </c>
    </row>
    <row r="13" spans="1:8" ht="20.100000000000001" customHeight="1" thickTop="1" thickBot="1" x14ac:dyDescent="0.25">
      <c r="A13" t="s">
        <v>52</v>
      </c>
      <c r="B13" s="5" t="s">
        <v>285</v>
      </c>
      <c r="C13" s="61">
        <v>27318</v>
      </c>
      <c r="D13" s="61">
        <v>27336</v>
      </c>
      <c r="E13" s="61">
        <v>29345</v>
      </c>
      <c r="F13" s="61">
        <v>28427</v>
      </c>
      <c r="G13" s="70">
        <f t="shared" si="0"/>
        <v>-3.1283012438234795E-2</v>
      </c>
    </row>
    <row r="14" spans="1:8" ht="20.100000000000001" customHeight="1" thickTop="1" thickBot="1" x14ac:dyDescent="0.25">
      <c r="A14" t="s">
        <v>734</v>
      </c>
      <c r="B14" s="5" t="s">
        <v>735</v>
      </c>
      <c r="C14" s="61">
        <v>0</v>
      </c>
      <c r="D14" s="61">
        <v>0</v>
      </c>
      <c r="E14" s="61">
        <v>0</v>
      </c>
      <c r="F14" s="61">
        <f>SUM(F7:F12)*0.44%</f>
        <v>1668.3829800000001</v>
      </c>
      <c r="G14" s="70">
        <v>1</v>
      </c>
    </row>
    <row r="15" spans="1:8" ht="20.100000000000001" customHeight="1" thickTop="1" thickBot="1" x14ac:dyDescent="0.25">
      <c r="A15" t="s">
        <v>53</v>
      </c>
      <c r="B15" s="5" t="s">
        <v>286</v>
      </c>
      <c r="C15" s="61">
        <v>20736</v>
      </c>
      <c r="D15" s="61">
        <v>21982</v>
      </c>
      <c r="E15" s="61">
        <v>22646</v>
      </c>
      <c r="F15" s="61">
        <v>22387</v>
      </c>
      <c r="G15" s="70">
        <f t="shared" si="0"/>
        <v>-1.1436898348494215E-2</v>
      </c>
      <c r="H15" s="173"/>
    </row>
    <row r="16" spans="1:8" ht="20.100000000000001" customHeight="1" thickTop="1" thickBot="1" x14ac:dyDescent="0.25">
      <c r="A16" t="s">
        <v>54</v>
      </c>
      <c r="B16" s="5" t="s">
        <v>526</v>
      </c>
      <c r="C16" s="61">
        <v>20817</v>
      </c>
      <c r="D16" s="61">
        <v>23084</v>
      </c>
      <c r="E16" s="61">
        <v>23611</v>
      </c>
      <c r="F16" s="61">
        <v>39522</v>
      </c>
      <c r="G16" s="70">
        <f t="shared" si="0"/>
        <v>0.67388081826267421</v>
      </c>
      <c r="H16" s="173"/>
    </row>
    <row r="17" spans="1:8" ht="20.100000000000001" customHeight="1" thickTop="1" thickBot="1" x14ac:dyDescent="0.25">
      <c r="A17" t="s">
        <v>55</v>
      </c>
      <c r="B17" s="5" t="s">
        <v>288</v>
      </c>
      <c r="C17" s="61">
        <v>1044</v>
      </c>
      <c r="D17" s="61">
        <v>973</v>
      </c>
      <c r="E17" s="61">
        <v>901</v>
      </c>
      <c r="F17" s="61">
        <v>368</v>
      </c>
      <c r="G17" s="70">
        <f t="shared" si="0"/>
        <v>-0.59156492785793557</v>
      </c>
      <c r="H17" s="173"/>
    </row>
    <row r="18" spans="1:8" ht="20.100000000000001" customHeight="1" thickTop="1" thickBot="1" x14ac:dyDescent="0.25">
      <c r="A18" t="s">
        <v>56</v>
      </c>
      <c r="B18" s="5" t="s">
        <v>289</v>
      </c>
      <c r="C18" s="61">
        <v>1750</v>
      </c>
      <c r="D18" s="61">
        <v>1637</v>
      </c>
      <c r="E18" s="61">
        <v>1740</v>
      </c>
      <c r="F18" s="61">
        <v>2160</v>
      </c>
      <c r="G18" s="70">
        <f t="shared" si="0"/>
        <v>0.2413793103448276</v>
      </c>
    </row>
    <row r="19" spans="1:8" ht="20.100000000000001" customHeight="1" thickTop="1" thickBot="1" x14ac:dyDescent="0.25">
      <c r="A19" s="66"/>
      <c r="B19" s="217" t="s">
        <v>805</v>
      </c>
      <c r="C19" s="218"/>
      <c r="D19" s="218"/>
      <c r="E19" s="218"/>
      <c r="F19" s="218"/>
      <c r="G19" s="219"/>
    </row>
    <row r="20" spans="1:8" ht="20.100000000000001" customHeight="1" thickTop="1" thickBot="1" x14ac:dyDescent="0.25">
      <c r="A20" s="66"/>
      <c r="B20" s="217" t="s">
        <v>805</v>
      </c>
      <c r="C20" s="218"/>
      <c r="D20" s="218"/>
      <c r="E20" s="218"/>
      <c r="F20" s="218"/>
      <c r="G20" s="219"/>
    </row>
    <row r="21" spans="1:8" ht="20.100000000000001" customHeight="1" thickTop="1" thickBot="1" x14ac:dyDescent="0.25">
      <c r="A21" t="s">
        <v>57</v>
      </c>
      <c r="B21" s="5" t="s">
        <v>290</v>
      </c>
      <c r="C21" s="61">
        <v>2300</v>
      </c>
      <c r="D21" s="61">
        <v>3520</v>
      </c>
      <c r="E21" s="61">
        <v>2500</v>
      </c>
      <c r="F21" s="61">
        <v>3500</v>
      </c>
      <c r="G21" s="70">
        <f t="shared" si="0"/>
        <v>0.4</v>
      </c>
      <c r="H21" s="173"/>
    </row>
    <row r="22" spans="1:8" ht="20.100000000000001" customHeight="1" thickTop="1" thickBot="1" x14ac:dyDescent="0.25">
      <c r="A22" t="s">
        <v>58</v>
      </c>
      <c r="B22" s="5" t="s">
        <v>291</v>
      </c>
      <c r="C22" s="61">
        <v>350</v>
      </c>
      <c r="D22" s="61">
        <v>70</v>
      </c>
      <c r="E22" s="61">
        <v>350</v>
      </c>
      <c r="F22" s="61">
        <v>100</v>
      </c>
      <c r="G22" s="70">
        <f t="shared" si="0"/>
        <v>-0.7142857142857143</v>
      </c>
    </row>
    <row r="23" spans="1:8" ht="20.100000000000001" customHeight="1" thickTop="1" thickBot="1" x14ac:dyDescent="0.25">
      <c r="A23" s="5" t="s">
        <v>59</v>
      </c>
      <c r="B23" s="5" t="s">
        <v>292</v>
      </c>
      <c r="C23" s="61">
        <v>1250</v>
      </c>
      <c r="D23" s="61">
        <v>2417.46</v>
      </c>
      <c r="E23" s="61">
        <v>2000</v>
      </c>
      <c r="F23" s="61">
        <v>2500</v>
      </c>
      <c r="G23" s="70">
        <f t="shared" si="0"/>
        <v>0.25</v>
      </c>
    </row>
    <row r="24" spans="1:8" ht="20.100000000000001" customHeight="1" thickTop="1" thickBot="1" x14ac:dyDescent="0.25">
      <c r="A24" t="s">
        <v>60</v>
      </c>
      <c r="B24" s="5" t="s">
        <v>293</v>
      </c>
      <c r="C24" s="61">
        <v>5000</v>
      </c>
      <c r="D24" s="61">
        <v>486</v>
      </c>
      <c r="E24" s="61">
        <v>5000</v>
      </c>
      <c r="F24" s="61">
        <v>5000</v>
      </c>
      <c r="G24" s="70">
        <f t="shared" si="0"/>
        <v>0</v>
      </c>
      <c r="H24" s="173"/>
    </row>
    <row r="25" spans="1:8" ht="20.100000000000001" customHeight="1" thickTop="1" thickBot="1" x14ac:dyDescent="0.25">
      <c r="A25" t="s">
        <v>61</v>
      </c>
      <c r="B25" s="5" t="s">
        <v>294</v>
      </c>
      <c r="C25" s="61">
        <v>250</v>
      </c>
      <c r="D25" s="61">
        <v>37</v>
      </c>
      <c r="E25" s="61">
        <v>400</v>
      </c>
      <c r="F25" s="61">
        <v>400</v>
      </c>
      <c r="G25" s="70">
        <f t="shared" si="0"/>
        <v>0</v>
      </c>
      <c r="H25" s="173"/>
    </row>
    <row r="26" spans="1:8" ht="20.100000000000001" customHeight="1" thickTop="1" thickBot="1" x14ac:dyDescent="0.25">
      <c r="A26" t="s">
        <v>62</v>
      </c>
      <c r="B26" s="5" t="s">
        <v>295</v>
      </c>
      <c r="C26" s="61">
        <v>1500</v>
      </c>
      <c r="D26" s="61">
        <v>3803.31</v>
      </c>
      <c r="E26" s="61">
        <v>2500</v>
      </c>
      <c r="F26" s="61">
        <v>4000</v>
      </c>
      <c r="G26" s="70">
        <f t="shared" si="0"/>
        <v>0.6</v>
      </c>
    </row>
    <row r="27" spans="1:8" ht="20.100000000000001" customHeight="1" thickTop="1" thickBot="1" x14ac:dyDescent="0.25">
      <c r="A27" t="s">
        <v>63</v>
      </c>
      <c r="B27" s="5" t="s">
        <v>296</v>
      </c>
      <c r="C27" s="61">
        <v>5000</v>
      </c>
      <c r="D27" s="61">
        <v>2642</v>
      </c>
      <c r="E27" s="61">
        <v>3000</v>
      </c>
      <c r="F27" s="61">
        <v>4000</v>
      </c>
      <c r="G27" s="70">
        <f t="shared" si="0"/>
        <v>0.33333333333333331</v>
      </c>
    </row>
    <row r="28" spans="1:8" ht="20.100000000000001" customHeight="1" thickTop="1" thickBot="1" x14ac:dyDescent="0.25">
      <c r="A28" t="s">
        <v>64</v>
      </c>
      <c r="B28" s="5" t="s">
        <v>297</v>
      </c>
      <c r="C28" s="61">
        <v>3600</v>
      </c>
      <c r="D28" s="61">
        <v>2029</v>
      </c>
      <c r="E28" s="61">
        <v>3000</v>
      </c>
      <c r="F28" s="61">
        <v>3000</v>
      </c>
      <c r="G28" s="70">
        <f t="shared" si="0"/>
        <v>0</v>
      </c>
    </row>
    <row r="29" spans="1:8" ht="19.149999999999999" customHeight="1" thickTop="1" thickBot="1" x14ac:dyDescent="0.25">
      <c r="A29" t="s">
        <v>65</v>
      </c>
      <c r="B29" s="5" t="s">
        <v>298</v>
      </c>
      <c r="C29" s="61">
        <v>6500</v>
      </c>
      <c r="D29" s="61">
        <v>8212</v>
      </c>
      <c r="E29" s="61">
        <v>8000</v>
      </c>
      <c r="F29" s="61">
        <v>8000</v>
      </c>
      <c r="G29" s="70">
        <f t="shared" si="0"/>
        <v>0</v>
      </c>
    </row>
    <row r="30" spans="1:8" ht="20.100000000000001" customHeight="1" thickTop="1" thickBot="1" x14ac:dyDescent="0.25">
      <c r="A30" t="s">
        <v>66</v>
      </c>
      <c r="B30" s="5" t="s">
        <v>299</v>
      </c>
      <c r="C30" s="61">
        <v>10000</v>
      </c>
      <c r="D30" s="61">
        <v>6148</v>
      </c>
      <c r="E30" s="61">
        <v>10000</v>
      </c>
      <c r="F30" s="61">
        <v>7500</v>
      </c>
      <c r="G30" s="70">
        <f t="shared" si="0"/>
        <v>-0.25</v>
      </c>
      <c r="H30" s="173"/>
    </row>
    <row r="31" spans="1:8" ht="20.100000000000001" customHeight="1" thickTop="1" thickBot="1" x14ac:dyDescent="0.25">
      <c r="A31" t="s">
        <v>67</v>
      </c>
      <c r="B31" s="5" t="s">
        <v>300</v>
      </c>
      <c r="C31" s="61">
        <v>6000</v>
      </c>
      <c r="D31" s="61">
        <v>6408</v>
      </c>
      <c r="E31" s="61">
        <v>9500</v>
      </c>
      <c r="F31" s="61">
        <v>9500</v>
      </c>
      <c r="G31" s="70">
        <f t="shared" si="0"/>
        <v>0</v>
      </c>
      <c r="H31" s="173"/>
    </row>
    <row r="32" spans="1:8" ht="20.100000000000001" customHeight="1" thickTop="1" thickBot="1" x14ac:dyDescent="0.25">
      <c r="A32" t="s">
        <v>644</v>
      </c>
      <c r="B32" s="5" t="s">
        <v>645</v>
      </c>
      <c r="C32" s="61">
        <v>0</v>
      </c>
      <c r="D32" s="61">
        <v>0</v>
      </c>
      <c r="E32" s="61">
        <v>1000</v>
      </c>
      <c r="F32" s="61">
        <v>1000</v>
      </c>
      <c r="G32" s="70">
        <f t="shared" si="0"/>
        <v>0</v>
      </c>
      <c r="H32" s="173"/>
    </row>
    <row r="33" spans="1:8" ht="20.100000000000001" customHeight="1" thickTop="1" thickBot="1" x14ac:dyDescent="0.25">
      <c r="A33" t="s">
        <v>68</v>
      </c>
      <c r="B33" s="5" t="s">
        <v>301</v>
      </c>
      <c r="C33" s="61">
        <v>9500</v>
      </c>
      <c r="D33" s="61">
        <v>9410</v>
      </c>
      <c r="E33" s="61">
        <v>9000</v>
      </c>
      <c r="F33" s="61">
        <v>9500</v>
      </c>
      <c r="G33" s="70">
        <f t="shared" si="0"/>
        <v>5.5555555555555552E-2</v>
      </c>
    </row>
    <row r="34" spans="1:8" ht="20.100000000000001" customHeight="1" thickTop="1" thickBot="1" x14ac:dyDescent="0.25">
      <c r="A34" s="5" t="s">
        <v>69</v>
      </c>
      <c r="B34" s="5" t="s">
        <v>302</v>
      </c>
      <c r="C34" s="61">
        <v>3850</v>
      </c>
      <c r="D34" s="61">
        <v>3399</v>
      </c>
      <c r="E34" s="61">
        <v>4000</v>
      </c>
      <c r="F34" s="61">
        <v>3500</v>
      </c>
      <c r="G34" s="70">
        <f t="shared" si="0"/>
        <v>-0.125</v>
      </c>
      <c r="H34" s="173"/>
    </row>
    <row r="35" spans="1:8" ht="20.100000000000001" customHeight="1" thickTop="1" thickBot="1" x14ac:dyDescent="0.25">
      <c r="A35" t="s">
        <v>70</v>
      </c>
      <c r="B35" s="5" t="s">
        <v>303</v>
      </c>
      <c r="C35" s="61">
        <v>3000</v>
      </c>
      <c r="D35" s="61">
        <v>4915</v>
      </c>
      <c r="E35" s="61">
        <v>3000</v>
      </c>
      <c r="F35" s="61">
        <v>4500</v>
      </c>
      <c r="G35" s="70">
        <f t="shared" si="0"/>
        <v>0.5</v>
      </c>
      <c r="H35" s="174"/>
    </row>
    <row r="36" spans="1:8" ht="20.100000000000001" customHeight="1" thickTop="1" thickBot="1" x14ac:dyDescent="0.25">
      <c r="A36" s="5" t="s">
        <v>85</v>
      </c>
      <c r="B36" s="5" t="s">
        <v>317</v>
      </c>
      <c r="C36" s="61">
        <v>17600.79</v>
      </c>
      <c r="D36" s="61">
        <v>16262</v>
      </c>
      <c r="E36" s="61">
        <v>19280</v>
      </c>
      <c r="F36" s="181">
        <v>11370.103465332455</v>
      </c>
      <c r="G36" s="70">
        <f t="shared" si="0"/>
        <v>-0.41026434308441623</v>
      </c>
      <c r="H36" s="173"/>
    </row>
    <row r="37" spans="1:8" ht="20.100000000000001" customHeight="1" thickTop="1" thickBot="1" x14ac:dyDescent="0.25">
      <c r="A37" s="5" t="s">
        <v>86</v>
      </c>
      <c r="B37" s="5" t="s">
        <v>506</v>
      </c>
      <c r="C37" s="61">
        <v>6100.13</v>
      </c>
      <c r="D37" s="61">
        <v>7128</v>
      </c>
      <c r="E37" s="61">
        <v>8155</v>
      </c>
      <c r="F37" s="181">
        <v>10278.621508110704</v>
      </c>
      <c r="G37" s="70">
        <f t="shared" si="0"/>
        <v>0.2604072971319073</v>
      </c>
      <c r="H37" s="173"/>
    </row>
    <row r="38" spans="1:8" ht="20.100000000000001" customHeight="1" thickTop="1" thickBot="1" x14ac:dyDescent="0.25">
      <c r="A38" t="s">
        <v>82</v>
      </c>
      <c r="B38" s="5" t="s">
        <v>315</v>
      </c>
      <c r="C38" s="61">
        <v>30000</v>
      </c>
      <c r="D38" s="61">
        <v>35654</v>
      </c>
      <c r="E38" s="61">
        <v>30000</v>
      </c>
      <c r="F38" s="61">
        <v>35000</v>
      </c>
      <c r="G38" s="70">
        <f t="shared" si="0"/>
        <v>0.16666666666666666</v>
      </c>
      <c r="H38" s="173"/>
    </row>
    <row r="39" spans="1:8" ht="20.100000000000001" customHeight="1" thickTop="1" thickBot="1" x14ac:dyDescent="0.25">
      <c r="A39" t="s">
        <v>84</v>
      </c>
      <c r="B39" s="5" t="s">
        <v>316</v>
      </c>
      <c r="C39" s="61">
        <v>1500</v>
      </c>
      <c r="D39" s="61">
        <v>0</v>
      </c>
      <c r="E39" s="61">
        <v>1500</v>
      </c>
      <c r="F39" s="61">
        <v>1000</v>
      </c>
      <c r="G39" s="70">
        <f t="shared" si="0"/>
        <v>-0.33333333333333331</v>
      </c>
    </row>
    <row r="40" spans="1:8" ht="20.100000000000001" customHeight="1" thickTop="1" thickBot="1" x14ac:dyDescent="0.25">
      <c r="A40" t="s">
        <v>71</v>
      </c>
      <c r="B40" s="5" t="s">
        <v>304</v>
      </c>
      <c r="C40" s="61">
        <v>8000</v>
      </c>
      <c r="D40" s="61">
        <v>16130</v>
      </c>
      <c r="E40" s="61">
        <v>8000</v>
      </c>
      <c r="F40" s="61">
        <v>8000</v>
      </c>
      <c r="G40" s="70">
        <f t="shared" si="0"/>
        <v>0</v>
      </c>
      <c r="H40" s="173"/>
    </row>
    <row r="41" spans="1:8" ht="20.100000000000001" customHeight="1" thickTop="1" thickBot="1" x14ac:dyDescent="0.25">
      <c r="A41" s="5" t="s">
        <v>72</v>
      </c>
      <c r="B41" s="5" t="s">
        <v>305</v>
      </c>
      <c r="C41" s="61">
        <v>5000</v>
      </c>
      <c r="D41" s="61">
        <v>2975</v>
      </c>
      <c r="E41" s="61">
        <v>8000</v>
      </c>
      <c r="F41" s="61">
        <v>5000</v>
      </c>
      <c r="G41" s="70">
        <f t="shared" si="0"/>
        <v>-0.375</v>
      </c>
      <c r="H41" s="173"/>
    </row>
    <row r="42" spans="1:8" ht="20.100000000000001" customHeight="1" thickTop="1" thickBot="1" x14ac:dyDescent="0.25">
      <c r="A42" s="5" t="s">
        <v>73</v>
      </c>
      <c r="B42" s="5" t="s">
        <v>413</v>
      </c>
      <c r="C42" s="61">
        <v>25500</v>
      </c>
      <c r="D42" s="61">
        <v>30806</v>
      </c>
      <c r="E42" s="61">
        <v>28000</v>
      </c>
      <c r="F42" s="61">
        <v>32000</v>
      </c>
      <c r="G42" s="70">
        <f t="shared" si="0"/>
        <v>0.14285714285714285</v>
      </c>
      <c r="H42" s="173"/>
    </row>
    <row r="43" spans="1:8" ht="20.100000000000001" customHeight="1" thickTop="1" thickBot="1" x14ac:dyDescent="0.25">
      <c r="A43" t="s">
        <v>83</v>
      </c>
      <c r="B43" s="5" t="s">
        <v>414</v>
      </c>
      <c r="C43" s="61">
        <v>10000</v>
      </c>
      <c r="D43" s="61">
        <v>10700</v>
      </c>
      <c r="E43" s="61">
        <v>13000</v>
      </c>
      <c r="F43" s="61">
        <v>15000</v>
      </c>
      <c r="G43" s="70">
        <f t="shared" si="0"/>
        <v>0.15384615384615385</v>
      </c>
      <c r="H43" s="173"/>
    </row>
    <row r="44" spans="1:8" ht="20.100000000000001" customHeight="1" thickTop="1" thickBot="1" x14ac:dyDescent="0.25">
      <c r="A44" t="s">
        <v>508</v>
      </c>
      <c r="B44" s="5" t="s">
        <v>507</v>
      </c>
      <c r="C44" s="61">
        <v>50000</v>
      </c>
      <c r="D44" s="61">
        <v>32815</v>
      </c>
      <c r="E44" s="61">
        <v>35000</v>
      </c>
      <c r="F44" s="61">
        <v>40000</v>
      </c>
      <c r="G44" s="70">
        <f t="shared" si="0"/>
        <v>0.14285714285714285</v>
      </c>
      <c r="H44" s="173"/>
    </row>
    <row r="45" spans="1:8" ht="20.100000000000001" customHeight="1" thickTop="1" thickBot="1" x14ac:dyDescent="0.25">
      <c r="A45" t="s">
        <v>509</v>
      </c>
      <c r="B45" s="5" t="s">
        <v>657</v>
      </c>
      <c r="C45" s="61">
        <v>5000</v>
      </c>
      <c r="D45" s="61">
        <v>4831</v>
      </c>
      <c r="E45" s="61">
        <v>5000</v>
      </c>
      <c r="F45" s="61">
        <v>5000</v>
      </c>
      <c r="G45" s="70">
        <f t="shared" si="0"/>
        <v>0</v>
      </c>
      <c r="H45" s="173"/>
    </row>
    <row r="46" spans="1:8" ht="20.100000000000001" customHeight="1" thickTop="1" thickBot="1" x14ac:dyDescent="0.25">
      <c r="A46" s="5" t="s">
        <v>74</v>
      </c>
      <c r="B46" s="5" t="s">
        <v>306</v>
      </c>
      <c r="C46" s="61">
        <v>6000</v>
      </c>
      <c r="D46" s="61">
        <v>2898</v>
      </c>
      <c r="E46" s="61">
        <v>4000</v>
      </c>
      <c r="F46" s="61">
        <v>4000</v>
      </c>
      <c r="G46" s="70">
        <f t="shared" si="0"/>
        <v>0</v>
      </c>
      <c r="H46" s="173"/>
    </row>
    <row r="47" spans="1:8" ht="20.100000000000001" customHeight="1" thickTop="1" thickBot="1" x14ac:dyDescent="0.25">
      <c r="A47" t="s">
        <v>75</v>
      </c>
      <c r="B47" s="5" t="s">
        <v>307</v>
      </c>
      <c r="C47" s="61">
        <v>10000</v>
      </c>
      <c r="D47" s="61">
        <v>9177</v>
      </c>
      <c r="E47" s="61">
        <v>10500</v>
      </c>
      <c r="F47" s="61">
        <v>10500</v>
      </c>
      <c r="G47" s="70">
        <f t="shared" si="0"/>
        <v>0</v>
      </c>
    </row>
    <row r="48" spans="1:8" ht="20.100000000000001" customHeight="1" thickTop="1" thickBot="1" x14ac:dyDescent="0.25">
      <c r="A48" t="s">
        <v>76</v>
      </c>
      <c r="B48" s="5" t="s">
        <v>308</v>
      </c>
      <c r="C48" s="61">
        <v>13000</v>
      </c>
      <c r="D48" s="61">
        <v>13672</v>
      </c>
      <c r="E48" s="61">
        <v>13500</v>
      </c>
      <c r="F48" s="61">
        <v>14000</v>
      </c>
      <c r="G48" s="70">
        <f t="shared" si="0"/>
        <v>3.7037037037037035E-2</v>
      </c>
    </row>
    <row r="49" spans="1:8" ht="20.100000000000001" customHeight="1" thickTop="1" thickBot="1" x14ac:dyDescent="0.25">
      <c r="A49" t="s">
        <v>77</v>
      </c>
      <c r="B49" s="5" t="s">
        <v>310</v>
      </c>
      <c r="C49" s="61">
        <v>8000</v>
      </c>
      <c r="D49" s="61">
        <v>4560</v>
      </c>
      <c r="E49" s="61">
        <v>8000</v>
      </c>
      <c r="F49" s="61">
        <v>6500</v>
      </c>
      <c r="G49" s="70">
        <f t="shared" si="0"/>
        <v>-0.1875</v>
      </c>
      <c r="H49" s="173"/>
    </row>
    <row r="50" spans="1:8" ht="20.100000000000001" customHeight="1" thickTop="1" thickBot="1" x14ac:dyDescent="0.25">
      <c r="A50" t="s">
        <v>78</v>
      </c>
      <c r="B50" s="5" t="s">
        <v>311</v>
      </c>
      <c r="C50" s="61">
        <v>2500</v>
      </c>
      <c r="D50" s="61">
        <v>2468</v>
      </c>
      <c r="E50" s="61">
        <v>2500</v>
      </c>
      <c r="F50" s="61">
        <v>3000</v>
      </c>
      <c r="G50" s="70">
        <f t="shared" si="0"/>
        <v>0.2</v>
      </c>
    </row>
    <row r="51" spans="1:8" ht="20.100000000000001" customHeight="1" thickTop="1" thickBot="1" x14ac:dyDescent="0.25">
      <c r="A51" t="s">
        <v>79</v>
      </c>
      <c r="B51" s="5" t="s">
        <v>312</v>
      </c>
      <c r="C51" s="61">
        <v>15000</v>
      </c>
      <c r="D51" s="61">
        <v>44067</v>
      </c>
      <c r="E51" s="61">
        <v>15000</v>
      </c>
      <c r="F51" s="61">
        <v>25000</v>
      </c>
      <c r="G51" s="70">
        <f t="shared" si="0"/>
        <v>0.66666666666666663</v>
      </c>
      <c r="H51" s="173"/>
    </row>
    <row r="52" spans="1:8" ht="20.100000000000001" customHeight="1" thickTop="1" thickBot="1" x14ac:dyDescent="0.25">
      <c r="A52" s="5" t="s">
        <v>80</v>
      </c>
      <c r="B52" s="5" t="s">
        <v>313</v>
      </c>
      <c r="C52" s="61">
        <v>1500</v>
      </c>
      <c r="D52" s="61">
        <v>2066</v>
      </c>
      <c r="E52" s="61">
        <v>1500</v>
      </c>
      <c r="F52" s="61">
        <v>3000</v>
      </c>
      <c r="G52" s="70">
        <f t="shared" si="0"/>
        <v>1</v>
      </c>
      <c r="H52" s="173"/>
    </row>
    <row r="53" spans="1:8" ht="20.100000000000001" customHeight="1" thickTop="1" thickBot="1" x14ac:dyDescent="0.25">
      <c r="A53" t="s">
        <v>81</v>
      </c>
      <c r="B53" s="5" t="s">
        <v>314</v>
      </c>
      <c r="C53" s="61">
        <v>6595</v>
      </c>
      <c r="D53" s="61">
        <v>6595</v>
      </c>
      <c r="E53" s="61">
        <v>6797</v>
      </c>
      <c r="F53" s="61">
        <v>6947</v>
      </c>
      <c r="G53" s="70">
        <f t="shared" si="0"/>
        <v>2.2068559658672944E-2</v>
      </c>
      <c r="H53" s="173"/>
    </row>
    <row r="54" spans="1:8" ht="20.100000000000001" customHeight="1" thickTop="1" thickBot="1" x14ac:dyDescent="0.25">
      <c r="A54" t="s">
        <v>87</v>
      </c>
      <c r="B54" s="5" t="s">
        <v>318</v>
      </c>
      <c r="C54" s="61">
        <v>24500</v>
      </c>
      <c r="D54" s="61">
        <v>26438</v>
      </c>
      <c r="E54" s="61">
        <v>27000</v>
      </c>
      <c r="F54" s="61">
        <v>27000</v>
      </c>
      <c r="G54" s="70">
        <f t="shared" si="0"/>
        <v>0</v>
      </c>
      <c r="H54" s="172" t="s">
        <v>27</v>
      </c>
    </row>
    <row r="55" spans="1:8" ht="20.100000000000001" customHeight="1" thickTop="1" thickBot="1" x14ac:dyDescent="0.25">
      <c r="A55" s="5" t="s">
        <v>88</v>
      </c>
      <c r="B55" s="5" t="s">
        <v>319</v>
      </c>
      <c r="C55" s="61">
        <v>500</v>
      </c>
      <c r="D55" s="61">
        <v>0</v>
      </c>
      <c r="E55" s="61">
        <v>500</v>
      </c>
      <c r="F55" s="61">
        <v>0</v>
      </c>
      <c r="G55" s="70">
        <f t="shared" si="0"/>
        <v>-1</v>
      </c>
    </row>
    <row r="56" spans="1:8" ht="20.100000000000001" customHeight="1" thickTop="1" thickBot="1" x14ac:dyDescent="0.25">
      <c r="A56" t="s">
        <v>89</v>
      </c>
      <c r="B56" s="5" t="s">
        <v>320</v>
      </c>
      <c r="C56" s="61">
        <v>1000</v>
      </c>
      <c r="D56" s="61">
        <v>395</v>
      </c>
      <c r="E56" s="61">
        <v>1000</v>
      </c>
      <c r="F56" s="61">
        <v>750</v>
      </c>
      <c r="G56" s="70">
        <f t="shared" si="0"/>
        <v>-0.25</v>
      </c>
    </row>
    <row r="57" spans="1:8" ht="20.100000000000001" customHeight="1" thickTop="1" thickBot="1" x14ac:dyDescent="0.25">
      <c r="A57" s="5" t="s">
        <v>200</v>
      </c>
      <c r="B57" s="5" t="s">
        <v>498</v>
      </c>
      <c r="C57" s="61">
        <v>0</v>
      </c>
      <c r="D57" s="61">
        <v>200</v>
      </c>
      <c r="E57" s="61">
        <v>200</v>
      </c>
      <c r="F57" s="61">
        <v>200</v>
      </c>
      <c r="G57" s="70">
        <f t="shared" si="0"/>
        <v>0</v>
      </c>
    </row>
    <row r="58" spans="1:8" ht="20.100000000000001" customHeight="1" thickTop="1" thickBot="1" x14ac:dyDescent="0.25">
      <c r="A58" s="5" t="s">
        <v>201</v>
      </c>
      <c r="B58" s="5" t="s">
        <v>499</v>
      </c>
      <c r="C58" s="61">
        <v>0</v>
      </c>
      <c r="D58" s="61">
        <v>5000</v>
      </c>
      <c r="E58" s="61">
        <v>5000</v>
      </c>
      <c r="F58" s="61">
        <v>5000</v>
      </c>
      <c r="G58" s="70">
        <f t="shared" si="0"/>
        <v>0</v>
      </c>
    </row>
    <row r="59" spans="1:8" ht="20.100000000000001" customHeight="1" thickTop="1" thickBot="1" x14ac:dyDescent="0.25">
      <c r="A59" t="s">
        <v>90</v>
      </c>
      <c r="B59" s="5" t="s">
        <v>321</v>
      </c>
      <c r="C59" s="61">
        <v>52000</v>
      </c>
      <c r="D59" s="61">
        <v>49899</v>
      </c>
      <c r="E59" s="61">
        <v>55000</v>
      </c>
      <c r="F59" s="61">
        <v>38033</v>
      </c>
      <c r="G59" s="70">
        <f t="shared" si="0"/>
        <v>-0.30849090909090909</v>
      </c>
      <c r="H59" s="173"/>
    </row>
    <row r="60" spans="1:8" ht="20.100000000000001" customHeight="1" thickTop="1" thickBot="1" x14ac:dyDescent="0.25">
      <c r="A60" s="69"/>
      <c r="B60" s="69" t="s">
        <v>11</v>
      </c>
      <c r="C60" s="11">
        <f>SUM(C7:C59)</f>
        <v>784743.91999999993</v>
      </c>
      <c r="D60" s="11">
        <f>SUM(D7:D59)</f>
        <v>821383.17</v>
      </c>
      <c r="E60" s="11">
        <f>SUM(E7:E59)</f>
        <v>829033</v>
      </c>
      <c r="F60" s="11">
        <f>SUM(F7:F59)</f>
        <v>846289.05795344303</v>
      </c>
      <c r="G60" s="70">
        <f t="shared" si="0"/>
        <v>2.081468162720064E-2</v>
      </c>
    </row>
    <row r="61" spans="1:8" ht="20.100000000000001" customHeight="1" thickTop="1" x14ac:dyDescent="0.2">
      <c r="A61" s="2"/>
      <c r="B61" s="2"/>
      <c r="C61" s="1"/>
      <c r="D61" s="1"/>
      <c r="E61" s="1"/>
      <c r="F61" s="143"/>
      <c r="G61" s="70"/>
    </row>
    <row r="62" spans="1:8" ht="20.100000000000001" customHeight="1" thickBot="1" x14ac:dyDescent="0.25">
      <c r="A62" s="3"/>
      <c r="B62" s="3" t="s">
        <v>503</v>
      </c>
      <c r="C62" s="1"/>
      <c r="D62" s="1"/>
      <c r="E62" s="1"/>
      <c r="F62" s="144"/>
      <c r="G62" s="70"/>
    </row>
    <row r="63" spans="1:8" ht="20.100000000000001" customHeight="1" thickTop="1" thickBot="1" x14ac:dyDescent="0.25">
      <c r="A63" s="4" t="s">
        <v>91</v>
      </c>
      <c r="B63" s="32" t="s">
        <v>679</v>
      </c>
      <c r="C63" s="11">
        <v>31000</v>
      </c>
      <c r="D63" s="11">
        <v>32729.55</v>
      </c>
      <c r="E63" s="11">
        <v>32000</v>
      </c>
      <c r="F63" s="11">
        <v>34000</v>
      </c>
      <c r="G63" s="70">
        <f t="shared" si="0"/>
        <v>6.25E-2</v>
      </c>
      <c r="H63" s="173"/>
    </row>
    <row r="64" spans="1:8" ht="20.100000000000001" customHeight="1" thickTop="1" thickBot="1" x14ac:dyDescent="0.25">
      <c r="A64" s="4" t="s">
        <v>92</v>
      </c>
      <c r="B64" s="32" t="s">
        <v>322</v>
      </c>
      <c r="C64" s="11">
        <v>1500</v>
      </c>
      <c r="D64" s="11">
        <v>4795</v>
      </c>
      <c r="E64" s="11">
        <v>1500</v>
      </c>
      <c r="F64" s="11">
        <v>3000</v>
      </c>
      <c r="G64" s="70">
        <f t="shared" si="0"/>
        <v>1</v>
      </c>
    </row>
    <row r="65" spans="1:8" ht="20.100000000000001" customHeight="1" thickTop="1" thickBot="1" x14ac:dyDescent="0.25">
      <c r="A65" t="s">
        <v>93</v>
      </c>
      <c r="B65" s="5" t="s">
        <v>323</v>
      </c>
      <c r="C65" s="11">
        <v>14500</v>
      </c>
      <c r="D65" s="11">
        <v>14500</v>
      </c>
      <c r="E65" s="11">
        <v>15000</v>
      </c>
      <c r="F65" s="234">
        <v>15000</v>
      </c>
      <c r="G65" s="70">
        <f t="shared" si="0"/>
        <v>0</v>
      </c>
      <c r="H65" s="173"/>
    </row>
    <row r="66" spans="1:8" ht="20.100000000000001" customHeight="1" thickTop="1" thickBot="1" x14ac:dyDescent="0.25">
      <c r="A66" s="66"/>
      <c r="B66" s="217" t="s">
        <v>813</v>
      </c>
      <c r="C66" s="220"/>
      <c r="D66" s="220"/>
      <c r="E66" s="220"/>
      <c r="F66" s="234">
        <v>-7500</v>
      </c>
      <c r="G66" s="219"/>
      <c r="H66" s="173"/>
    </row>
    <row r="67" spans="1:8" ht="20.100000000000001" customHeight="1" thickTop="1" thickBot="1" x14ac:dyDescent="0.25">
      <c r="A67" s="69"/>
      <c r="B67" s="69" t="s">
        <v>680</v>
      </c>
      <c r="C67" s="11">
        <f>SUM(C63:C65)</f>
        <v>47000</v>
      </c>
      <c r="D67" s="11">
        <f>SUM(D63:D65)</f>
        <v>52024.55</v>
      </c>
      <c r="E67" s="11">
        <f>SUM(E63:E65)</f>
        <v>48500</v>
      </c>
      <c r="F67" s="11">
        <f>SUM(F63:F66)</f>
        <v>44500</v>
      </c>
      <c r="G67" s="70">
        <f t="shared" si="0"/>
        <v>-8.247422680412371E-2</v>
      </c>
      <c r="H67" s="173"/>
    </row>
    <row r="68" spans="1:8" ht="20.100000000000001" customHeight="1" thickTop="1" x14ac:dyDescent="0.2">
      <c r="A68" s="2"/>
      <c r="B68" s="2"/>
      <c r="C68" s="1"/>
      <c r="D68" s="1"/>
      <c r="E68" s="1"/>
      <c r="F68" s="143"/>
      <c r="G68" s="70"/>
      <c r="H68" s="173"/>
    </row>
    <row r="69" spans="1:8" ht="20.100000000000001" customHeight="1" x14ac:dyDescent="0.2">
      <c r="A69" s="3"/>
      <c r="B69" s="3" t="s">
        <v>24</v>
      </c>
      <c r="C69" s="1"/>
      <c r="D69" s="1"/>
      <c r="E69" s="1"/>
      <c r="F69" s="1"/>
      <c r="G69" s="70"/>
      <c r="H69" s="173"/>
    </row>
    <row r="70" spans="1:8" ht="20.100000000000001" customHeight="1" thickBot="1" x14ac:dyDescent="0.25">
      <c r="A70" t="s">
        <v>94</v>
      </c>
      <c r="B70" s="5" t="s">
        <v>324</v>
      </c>
      <c r="C70" s="1">
        <v>131107</v>
      </c>
      <c r="D70" s="1">
        <v>140777.62</v>
      </c>
      <c r="E70" s="1">
        <v>147139.20000000001</v>
      </c>
      <c r="F70" s="144">
        <v>155258</v>
      </c>
      <c r="G70" s="70">
        <f t="shared" si="0"/>
        <v>5.5177682086078948E-2</v>
      </c>
      <c r="H70" s="102" t="s">
        <v>27</v>
      </c>
    </row>
    <row r="71" spans="1:8" ht="20.100000000000001" customHeight="1" thickTop="1" thickBot="1" x14ac:dyDescent="0.25">
      <c r="A71" s="5" t="s">
        <v>510</v>
      </c>
      <c r="B71" s="5" t="s">
        <v>45</v>
      </c>
      <c r="C71" s="11">
        <v>1000</v>
      </c>
      <c r="D71" s="11">
        <v>0</v>
      </c>
      <c r="E71" s="11">
        <v>1000</v>
      </c>
      <c r="F71" s="11">
        <v>1000</v>
      </c>
      <c r="G71" s="70">
        <f t="shared" si="0"/>
        <v>0</v>
      </c>
      <c r="H71" s="102"/>
    </row>
    <row r="72" spans="1:8" ht="20.100000000000001" customHeight="1" thickTop="1" thickBot="1" x14ac:dyDescent="0.25">
      <c r="A72" t="s">
        <v>95</v>
      </c>
      <c r="B72" s="5" t="s">
        <v>285</v>
      </c>
      <c r="C72" s="11">
        <v>10172</v>
      </c>
      <c r="D72" s="11">
        <v>10358</v>
      </c>
      <c r="E72" s="11">
        <v>11407</v>
      </c>
      <c r="F72" s="11">
        <v>12032</v>
      </c>
      <c r="G72" s="70">
        <f>(F72-E72)/E72</f>
        <v>5.4790917857455948E-2</v>
      </c>
      <c r="H72" s="102"/>
    </row>
    <row r="73" spans="1:8" ht="20.100000000000001" customHeight="1" thickTop="1" thickBot="1" x14ac:dyDescent="0.25">
      <c r="A73" t="s">
        <v>736</v>
      </c>
      <c r="B73" s="5" t="s">
        <v>735</v>
      </c>
      <c r="C73" s="11">
        <v>0</v>
      </c>
      <c r="D73" s="11">
        <v>0</v>
      </c>
      <c r="E73" s="11">
        <v>0</v>
      </c>
      <c r="F73" s="11">
        <f>SUM(F70:F71)*0.44%</f>
        <v>687.53520000000003</v>
      </c>
      <c r="G73" s="70">
        <v>1</v>
      </c>
      <c r="H73" s="102"/>
    </row>
    <row r="74" spans="1:8" ht="20.100000000000001" customHeight="1" thickTop="1" thickBot="1" x14ac:dyDescent="0.25">
      <c r="A74" t="s">
        <v>96</v>
      </c>
      <c r="B74" s="5" t="s">
        <v>286</v>
      </c>
      <c r="C74" s="11">
        <v>8917</v>
      </c>
      <c r="D74" s="11">
        <v>9556</v>
      </c>
      <c r="E74" s="11">
        <v>10367</v>
      </c>
      <c r="F74" s="11">
        <v>11329</v>
      </c>
      <c r="G74" s="70">
        <f t="shared" ref="G74:G144" si="1">(F74-E74)/E74</f>
        <v>9.2794443908555999E-2</v>
      </c>
      <c r="H74" s="102"/>
    </row>
    <row r="75" spans="1:8" ht="20.100000000000001" customHeight="1" thickTop="1" thickBot="1" x14ac:dyDescent="0.25">
      <c r="A75" t="s">
        <v>97</v>
      </c>
      <c r="B75" s="5" t="s">
        <v>650</v>
      </c>
      <c r="C75" s="11">
        <v>50411</v>
      </c>
      <c r="D75" s="11">
        <v>56421</v>
      </c>
      <c r="E75" s="11">
        <v>59124</v>
      </c>
      <c r="F75" s="11">
        <v>51521</v>
      </c>
      <c r="G75" s="70">
        <f t="shared" si="1"/>
        <v>-0.12859414112712267</v>
      </c>
      <c r="H75" s="173" t="s">
        <v>27</v>
      </c>
    </row>
    <row r="76" spans="1:8" ht="20.100000000000001" customHeight="1" thickTop="1" thickBot="1" x14ac:dyDescent="0.25">
      <c r="A76" s="5" t="s">
        <v>773</v>
      </c>
      <c r="B76" s="5" t="s">
        <v>706</v>
      </c>
      <c r="C76" s="11">
        <v>0</v>
      </c>
      <c r="D76" s="11">
        <v>0</v>
      </c>
      <c r="E76" s="11">
        <v>0</v>
      </c>
      <c r="F76" s="11">
        <v>368</v>
      </c>
      <c r="G76" s="70">
        <v>1</v>
      </c>
      <c r="H76" s="173"/>
    </row>
    <row r="77" spans="1:8" ht="20.100000000000001" customHeight="1" thickTop="1" thickBot="1" x14ac:dyDescent="0.25">
      <c r="A77" t="s">
        <v>98</v>
      </c>
      <c r="B77" s="5" t="s">
        <v>289</v>
      </c>
      <c r="C77" s="11">
        <v>850</v>
      </c>
      <c r="D77" s="11">
        <v>978</v>
      </c>
      <c r="E77" s="11">
        <v>900</v>
      </c>
      <c r="F77" s="11">
        <v>660</v>
      </c>
      <c r="G77" s="70">
        <f t="shared" si="1"/>
        <v>-0.26666666666666666</v>
      </c>
    </row>
    <row r="78" spans="1:8" ht="20.100000000000001" customHeight="1" thickTop="1" thickBot="1" x14ac:dyDescent="0.25">
      <c r="A78" t="s">
        <v>565</v>
      </c>
      <c r="B78" s="5" t="s">
        <v>525</v>
      </c>
      <c r="C78" s="11">
        <v>2000</v>
      </c>
      <c r="D78" s="11">
        <v>0</v>
      </c>
      <c r="E78" s="11">
        <v>2000</v>
      </c>
      <c r="F78" s="11">
        <v>2000</v>
      </c>
      <c r="G78" s="70">
        <f t="shared" si="1"/>
        <v>0</v>
      </c>
    </row>
    <row r="79" spans="1:8" ht="20.100000000000001" customHeight="1" thickTop="1" thickBot="1" x14ac:dyDescent="0.25">
      <c r="A79" t="s">
        <v>102</v>
      </c>
      <c r="B79" s="5" t="s">
        <v>609</v>
      </c>
      <c r="C79" s="11">
        <v>1000</v>
      </c>
      <c r="D79" s="11">
        <v>1446</v>
      </c>
      <c r="E79" s="11">
        <v>2500</v>
      </c>
      <c r="F79" s="11">
        <v>2500</v>
      </c>
      <c r="G79" s="70">
        <f t="shared" si="1"/>
        <v>0</v>
      </c>
    </row>
    <row r="80" spans="1:8" ht="20.100000000000001" customHeight="1" thickTop="1" thickBot="1" x14ac:dyDescent="0.25">
      <c r="A80" t="s">
        <v>103</v>
      </c>
      <c r="B80" s="5" t="s">
        <v>610</v>
      </c>
      <c r="C80" s="11">
        <v>1000</v>
      </c>
      <c r="D80" s="11">
        <v>465</v>
      </c>
      <c r="E80" s="11">
        <v>250</v>
      </c>
      <c r="F80" s="11">
        <v>1000</v>
      </c>
      <c r="G80" s="70">
        <f t="shared" si="1"/>
        <v>3</v>
      </c>
    </row>
    <row r="81" spans="1:8" ht="20.100000000000001" customHeight="1" thickTop="1" thickBot="1" x14ac:dyDescent="0.25">
      <c r="A81" t="s">
        <v>104</v>
      </c>
      <c r="B81" s="5" t="s">
        <v>291</v>
      </c>
      <c r="C81" s="62">
        <v>750</v>
      </c>
      <c r="D81" s="62">
        <v>180</v>
      </c>
      <c r="E81" s="62">
        <v>750</v>
      </c>
      <c r="F81" s="62">
        <v>500</v>
      </c>
      <c r="G81" s="70">
        <f t="shared" si="1"/>
        <v>-0.33333333333333331</v>
      </c>
    </row>
    <row r="82" spans="1:8" ht="20.100000000000001" customHeight="1" thickTop="1" thickBot="1" x14ac:dyDescent="0.25">
      <c r="A82" t="s">
        <v>99</v>
      </c>
      <c r="B82" s="5" t="s">
        <v>298</v>
      </c>
      <c r="C82" s="11">
        <v>3000</v>
      </c>
      <c r="D82" s="11">
        <v>688</v>
      </c>
      <c r="E82" s="11">
        <v>1500</v>
      </c>
      <c r="F82" s="11">
        <v>1500</v>
      </c>
      <c r="G82" s="70">
        <f t="shared" si="1"/>
        <v>0</v>
      </c>
    </row>
    <row r="83" spans="1:8" ht="20.100000000000001" customHeight="1" thickTop="1" thickBot="1" x14ac:dyDescent="0.25">
      <c r="A83" t="s">
        <v>511</v>
      </c>
      <c r="B83" s="5" t="s">
        <v>611</v>
      </c>
      <c r="C83" s="11">
        <v>3000</v>
      </c>
      <c r="D83" s="11">
        <v>1368</v>
      </c>
      <c r="E83" s="11">
        <v>1500</v>
      </c>
      <c r="F83" s="11">
        <v>1500</v>
      </c>
      <c r="G83" s="70">
        <f t="shared" si="1"/>
        <v>0</v>
      </c>
    </row>
    <row r="84" spans="1:8" ht="20.100000000000001" customHeight="1" thickTop="1" thickBot="1" x14ac:dyDescent="0.25">
      <c r="A84" t="s">
        <v>642</v>
      </c>
      <c r="B84" s="5" t="s">
        <v>643</v>
      </c>
      <c r="C84" s="11">
        <v>0</v>
      </c>
      <c r="D84" s="11">
        <v>0</v>
      </c>
      <c r="E84" s="11">
        <v>1000</v>
      </c>
      <c r="F84" s="11">
        <v>1000</v>
      </c>
      <c r="G84" s="70">
        <f t="shared" si="1"/>
        <v>0</v>
      </c>
    </row>
    <row r="85" spans="1:8" ht="20.100000000000001" customHeight="1" thickTop="1" thickBot="1" x14ac:dyDescent="0.25">
      <c r="A85" t="s">
        <v>100</v>
      </c>
      <c r="B85" s="5" t="s">
        <v>325</v>
      </c>
      <c r="C85" s="11">
        <v>800</v>
      </c>
      <c r="D85" s="11">
        <v>199</v>
      </c>
      <c r="E85" s="11">
        <v>500</v>
      </c>
      <c r="F85" s="11">
        <v>1000</v>
      </c>
      <c r="G85" s="70">
        <f t="shared" si="1"/>
        <v>1</v>
      </c>
      <c r="H85" s="173"/>
    </row>
    <row r="86" spans="1:8" ht="20.100000000000001" customHeight="1" thickTop="1" thickBot="1" x14ac:dyDescent="0.25">
      <c r="A86" t="s">
        <v>101</v>
      </c>
      <c r="B86" s="5" t="s">
        <v>326</v>
      </c>
      <c r="C86" s="11">
        <v>3500</v>
      </c>
      <c r="D86" s="11">
        <v>1512</v>
      </c>
      <c r="E86" s="11">
        <v>3000</v>
      </c>
      <c r="F86" s="11">
        <v>3000</v>
      </c>
      <c r="G86" s="70">
        <f t="shared" si="1"/>
        <v>0</v>
      </c>
    </row>
    <row r="87" spans="1:8" ht="20.100000000000001" customHeight="1" thickTop="1" thickBot="1" x14ac:dyDescent="0.25">
      <c r="A87" t="s">
        <v>105</v>
      </c>
      <c r="B87" s="5" t="s">
        <v>327</v>
      </c>
      <c r="C87" s="11">
        <v>5000</v>
      </c>
      <c r="D87" s="11">
        <v>200</v>
      </c>
      <c r="E87" s="11">
        <v>5000</v>
      </c>
      <c r="F87" s="11">
        <v>5000</v>
      </c>
      <c r="G87" s="70">
        <f t="shared" si="1"/>
        <v>0</v>
      </c>
      <c r="H87" s="173"/>
    </row>
    <row r="88" spans="1:8" ht="20.100000000000001" customHeight="1" thickTop="1" thickBot="1" x14ac:dyDescent="0.25">
      <c r="A88" s="5" t="s">
        <v>106</v>
      </c>
      <c r="B88" s="5" t="s">
        <v>328</v>
      </c>
      <c r="C88" s="11">
        <v>20000</v>
      </c>
      <c r="D88" s="11">
        <v>5448</v>
      </c>
      <c r="E88" s="11">
        <v>10000</v>
      </c>
      <c r="F88" s="11">
        <v>10000</v>
      </c>
      <c r="G88" s="70">
        <f t="shared" si="1"/>
        <v>0</v>
      </c>
      <c r="H88" s="173"/>
    </row>
    <row r="89" spans="1:8" ht="20.100000000000001" customHeight="1" thickTop="1" thickBot="1" x14ac:dyDescent="0.25">
      <c r="A89" s="217"/>
      <c r="B89" s="217" t="s">
        <v>757</v>
      </c>
      <c r="C89" s="220"/>
      <c r="D89" s="220"/>
      <c r="E89" s="220"/>
      <c r="F89" s="220">
        <v>-7500</v>
      </c>
      <c r="G89" s="219"/>
      <c r="H89" s="173"/>
    </row>
    <row r="90" spans="1:8" ht="20.100000000000001" customHeight="1" thickTop="1" thickBot="1" x14ac:dyDescent="0.25">
      <c r="A90" t="s">
        <v>107</v>
      </c>
      <c r="B90" s="5" t="s">
        <v>661</v>
      </c>
      <c r="C90" s="61">
        <v>5842</v>
      </c>
      <c r="D90" s="61">
        <v>5842</v>
      </c>
      <c r="E90" s="61">
        <v>6335</v>
      </c>
      <c r="F90" s="61">
        <v>6750</v>
      </c>
      <c r="G90" s="70">
        <f t="shared" si="1"/>
        <v>6.5509076558800311E-2</v>
      </c>
      <c r="H90" s="173"/>
    </row>
    <row r="91" spans="1:8" ht="20.100000000000001" customHeight="1" thickTop="1" thickBot="1" x14ac:dyDescent="0.25">
      <c r="A91" t="s">
        <v>683</v>
      </c>
      <c r="B91" s="5" t="s">
        <v>504</v>
      </c>
      <c r="C91" s="61">
        <v>2000</v>
      </c>
      <c r="D91" s="61">
        <v>205</v>
      </c>
      <c r="E91" s="61">
        <v>2000</v>
      </c>
      <c r="F91" s="61">
        <v>2000</v>
      </c>
      <c r="G91" s="70">
        <f t="shared" si="1"/>
        <v>0</v>
      </c>
    </row>
    <row r="92" spans="1:8" ht="20.100000000000001" customHeight="1" thickTop="1" thickBot="1" x14ac:dyDescent="0.25">
      <c r="A92" t="s">
        <v>513</v>
      </c>
      <c r="B92" s="5" t="s">
        <v>528</v>
      </c>
      <c r="C92" s="61">
        <v>5000</v>
      </c>
      <c r="D92" s="61">
        <v>7890</v>
      </c>
      <c r="E92" s="61">
        <v>10000</v>
      </c>
      <c r="F92" s="61">
        <v>10000</v>
      </c>
      <c r="G92" s="70">
        <f t="shared" si="1"/>
        <v>0</v>
      </c>
    </row>
    <row r="93" spans="1:8" ht="20.100000000000001" customHeight="1" thickTop="1" thickBot="1" x14ac:dyDescent="0.25">
      <c r="A93" s="69"/>
      <c r="B93" s="69" t="s">
        <v>25</v>
      </c>
      <c r="C93" s="11">
        <f>SUM(C70:C92)</f>
        <v>255349</v>
      </c>
      <c r="D93" s="11">
        <f>SUM(D70:D92)</f>
        <v>243533.62</v>
      </c>
      <c r="E93" s="11">
        <f>SUM(E70:E92)</f>
        <v>276272.2</v>
      </c>
      <c r="F93" s="11">
        <f>SUM(F70:F92)</f>
        <v>273105.53520000004</v>
      </c>
      <c r="G93" s="70">
        <f t="shared" si="1"/>
        <v>-1.1462118881306079E-2</v>
      </c>
    </row>
    <row r="94" spans="1:8" ht="20.100000000000001" customHeight="1" thickTop="1" x14ac:dyDescent="0.2">
      <c r="A94" s="2"/>
      <c r="B94" s="2"/>
      <c r="C94" s="1"/>
      <c r="D94" s="1"/>
      <c r="E94" s="1"/>
      <c r="F94" s="143"/>
      <c r="G94" s="70"/>
    </row>
    <row r="95" spans="1:8" ht="20.100000000000001" customHeight="1" x14ac:dyDescent="0.2">
      <c r="A95" s="9"/>
      <c r="B95" s="9" t="s">
        <v>1</v>
      </c>
      <c r="E95" s="10"/>
      <c r="F95" s="10"/>
      <c r="G95" s="70"/>
    </row>
    <row r="96" spans="1:8" ht="20.100000000000001" customHeight="1" thickBot="1" x14ac:dyDescent="0.25">
      <c r="A96" t="s">
        <v>108</v>
      </c>
      <c r="B96" s="5" t="s">
        <v>329</v>
      </c>
      <c r="C96" s="10">
        <v>384599</v>
      </c>
      <c r="D96" s="10">
        <v>20810.38</v>
      </c>
      <c r="E96" s="10">
        <v>346580</v>
      </c>
      <c r="F96" s="10">
        <v>375242.49</v>
      </c>
      <c r="G96" s="70">
        <f t="shared" si="1"/>
        <v>8.2700934849096866E-2</v>
      </c>
      <c r="H96" s="173"/>
    </row>
    <row r="97" spans="1:8" ht="20.100000000000001" customHeight="1" thickTop="1" thickBot="1" x14ac:dyDescent="0.25">
      <c r="A97" t="s">
        <v>638</v>
      </c>
      <c r="B97" s="5" t="s">
        <v>629</v>
      </c>
      <c r="C97" s="61">
        <v>0</v>
      </c>
      <c r="D97" s="61">
        <v>0</v>
      </c>
      <c r="E97" s="61">
        <v>796.9</v>
      </c>
      <c r="F97" s="61">
        <v>0</v>
      </c>
      <c r="G97" s="70">
        <f t="shared" si="1"/>
        <v>-1</v>
      </c>
      <c r="H97" s="173"/>
    </row>
    <row r="98" spans="1:8" ht="20.100000000000001" customHeight="1" thickTop="1" thickBot="1" x14ac:dyDescent="0.25">
      <c r="A98" t="s">
        <v>109</v>
      </c>
      <c r="B98" s="5" t="s">
        <v>330</v>
      </c>
      <c r="C98" s="61">
        <v>11500</v>
      </c>
      <c r="D98" s="61">
        <v>0</v>
      </c>
      <c r="E98" s="61">
        <v>12000</v>
      </c>
      <c r="F98" s="61">
        <v>0</v>
      </c>
      <c r="G98" s="70">
        <f t="shared" si="1"/>
        <v>-1</v>
      </c>
      <c r="H98" s="173"/>
    </row>
    <row r="99" spans="1:8" ht="20.100000000000001" customHeight="1" thickTop="1" thickBot="1" x14ac:dyDescent="0.25">
      <c r="A99" t="s">
        <v>111</v>
      </c>
      <c r="B99" s="5" t="s">
        <v>45</v>
      </c>
      <c r="C99" s="61">
        <v>20000</v>
      </c>
      <c r="D99" s="61">
        <v>444</v>
      </c>
      <c r="E99" s="61">
        <v>15000</v>
      </c>
      <c r="F99" s="61">
        <v>15000</v>
      </c>
      <c r="G99" s="70">
        <f t="shared" si="1"/>
        <v>0</v>
      </c>
      <c r="H99" s="173"/>
    </row>
    <row r="100" spans="1:8" ht="20.100000000000001" customHeight="1" thickTop="1" thickBot="1" x14ac:dyDescent="0.25">
      <c r="A100" t="s">
        <v>110</v>
      </c>
      <c r="B100" s="5" t="s">
        <v>284</v>
      </c>
      <c r="C100" s="61">
        <v>5000</v>
      </c>
      <c r="D100" s="61">
        <v>962</v>
      </c>
      <c r="E100" s="61">
        <v>5000</v>
      </c>
      <c r="F100" s="61">
        <v>0</v>
      </c>
      <c r="G100" s="70">
        <f t="shared" si="1"/>
        <v>-1</v>
      </c>
    </row>
    <row r="101" spans="1:8" ht="20.100000000000001" customHeight="1" thickTop="1" thickBot="1" x14ac:dyDescent="0.25">
      <c r="A101" t="s">
        <v>112</v>
      </c>
      <c r="B101" s="5" t="s">
        <v>331</v>
      </c>
      <c r="C101" s="61">
        <v>34425</v>
      </c>
      <c r="D101" s="61">
        <v>2115</v>
      </c>
      <c r="E101" s="61">
        <v>29597</v>
      </c>
      <c r="F101" s="61">
        <v>30049</v>
      </c>
      <c r="G101" s="70">
        <f t="shared" si="1"/>
        <v>1.5271818089671251E-2</v>
      </c>
      <c r="H101" s="173"/>
    </row>
    <row r="102" spans="1:8" ht="20.100000000000001" customHeight="1" thickTop="1" thickBot="1" x14ac:dyDescent="0.25">
      <c r="A102" t="s">
        <v>737</v>
      </c>
      <c r="B102" s="5" t="s">
        <v>735</v>
      </c>
      <c r="C102" s="61">
        <v>0</v>
      </c>
      <c r="D102" s="61">
        <v>0</v>
      </c>
      <c r="E102" s="61">
        <v>0</v>
      </c>
      <c r="F102" s="61">
        <f>SUM(F96:F100)*0.44%</f>
        <v>1717.0669560000001</v>
      </c>
      <c r="G102" s="70">
        <v>1</v>
      </c>
      <c r="H102" s="173"/>
    </row>
    <row r="103" spans="1:8" ht="20.100000000000001" customHeight="1" thickTop="1" thickBot="1" x14ac:dyDescent="0.25">
      <c r="A103" t="s">
        <v>113</v>
      </c>
      <c r="B103" s="5" t="s">
        <v>286</v>
      </c>
      <c r="C103" s="61">
        <v>40392</v>
      </c>
      <c r="D103" s="61">
        <v>1486</v>
      </c>
      <c r="E103" s="61">
        <v>39351</v>
      </c>
      <c r="F103" s="61">
        <v>42205</v>
      </c>
      <c r="G103" s="70">
        <f t="shared" si="1"/>
        <v>7.2526746461335168E-2</v>
      </c>
      <c r="H103" s="173"/>
    </row>
    <row r="104" spans="1:8" ht="20.100000000000001" customHeight="1" thickTop="1" thickBot="1" x14ac:dyDescent="0.25">
      <c r="A104" t="s">
        <v>114</v>
      </c>
      <c r="B104" s="5" t="s">
        <v>287</v>
      </c>
      <c r="C104" s="61">
        <v>87243</v>
      </c>
      <c r="D104" s="61">
        <v>1119</v>
      </c>
      <c r="E104" s="61">
        <v>76947</v>
      </c>
      <c r="F104" s="61">
        <v>119438</v>
      </c>
      <c r="G104" s="70">
        <f t="shared" si="1"/>
        <v>0.55221126229742545</v>
      </c>
      <c r="H104" s="173"/>
    </row>
    <row r="105" spans="1:8" ht="20.100000000000001" customHeight="1" thickTop="1" thickBot="1" x14ac:dyDescent="0.25">
      <c r="A105" t="s">
        <v>115</v>
      </c>
      <c r="B105" s="5" t="s">
        <v>288</v>
      </c>
      <c r="C105" s="61">
        <v>522</v>
      </c>
      <c r="D105" s="61">
        <v>0</v>
      </c>
      <c r="E105" s="61">
        <v>0</v>
      </c>
      <c r="F105" s="61">
        <v>1035</v>
      </c>
      <c r="G105" s="70">
        <v>0</v>
      </c>
      <c r="H105" s="173"/>
    </row>
    <row r="106" spans="1:8" ht="20.100000000000001" customHeight="1" thickTop="1" thickBot="1" x14ac:dyDescent="0.25">
      <c r="A106" s="5" t="s">
        <v>116</v>
      </c>
      <c r="B106" s="5" t="s">
        <v>289</v>
      </c>
      <c r="C106" s="61">
        <v>2070</v>
      </c>
      <c r="D106" s="61">
        <v>11.24</v>
      </c>
      <c r="E106" s="61">
        <v>1920</v>
      </c>
      <c r="F106" s="61">
        <v>2230</v>
      </c>
      <c r="G106" s="70">
        <f t="shared" si="1"/>
        <v>0.16145833333333334</v>
      </c>
      <c r="H106" s="173"/>
    </row>
    <row r="107" spans="1:8" ht="20.100000000000001" customHeight="1" thickTop="1" thickBot="1" x14ac:dyDescent="0.25">
      <c r="A107" s="5" t="s">
        <v>117</v>
      </c>
      <c r="B107" s="5" t="s">
        <v>332</v>
      </c>
      <c r="C107" s="61">
        <v>600</v>
      </c>
      <c r="D107" s="61">
        <v>12.15</v>
      </c>
      <c r="E107" s="61">
        <v>720</v>
      </c>
      <c r="F107" s="61">
        <v>720</v>
      </c>
      <c r="G107" s="70">
        <f t="shared" si="1"/>
        <v>0</v>
      </c>
    </row>
    <row r="108" spans="1:8" ht="20.100000000000001" customHeight="1" thickTop="1" thickBot="1" x14ac:dyDescent="0.25">
      <c r="A108" s="217"/>
      <c r="B108" s="217" t="s">
        <v>805</v>
      </c>
      <c r="C108" s="218"/>
      <c r="D108" s="218"/>
      <c r="E108" s="218"/>
      <c r="F108" s="218"/>
      <c r="G108" s="219"/>
    </row>
    <row r="109" spans="1:8" ht="20.100000000000001" customHeight="1" thickTop="1" thickBot="1" x14ac:dyDescent="0.25">
      <c r="A109" s="217"/>
      <c r="B109" s="217" t="s">
        <v>805</v>
      </c>
      <c r="C109" s="218"/>
      <c r="D109" s="218"/>
      <c r="E109" s="218"/>
      <c r="F109" s="218"/>
      <c r="G109" s="219"/>
    </row>
    <row r="110" spans="1:8" ht="20.100000000000001" customHeight="1" thickTop="1" thickBot="1" x14ac:dyDescent="0.25">
      <c r="A110" s="5" t="s">
        <v>118</v>
      </c>
      <c r="B110" s="5" t="s">
        <v>333</v>
      </c>
      <c r="C110" s="61">
        <v>2000</v>
      </c>
      <c r="D110" s="61">
        <v>0</v>
      </c>
      <c r="E110" s="61">
        <v>2000</v>
      </c>
      <c r="F110" s="61">
        <v>2000</v>
      </c>
      <c r="G110" s="70">
        <f t="shared" si="1"/>
        <v>0</v>
      </c>
      <c r="H110" s="173"/>
    </row>
    <row r="111" spans="1:8" ht="20.100000000000001" customHeight="1" thickTop="1" thickBot="1" x14ac:dyDescent="0.25">
      <c r="A111" s="5" t="s">
        <v>730</v>
      </c>
      <c r="B111" s="5" t="s">
        <v>731</v>
      </c>
      <c r="C111" s="61">
        <v>0</v>
      </c>
      <c r="D111" s="61">
        <v>0</v>
      </c>
      <c r="E111" s="61">
        <v>0</v>
      </c>
      <c r="F111" s="61">
        <v>100</v>
      </c>
      <c r="G111" s="70">
        <v>1</v>
      </c>
      <c r="H111" s="173"/>
    </row>
    <row r="112" spans="1:8" ht="20.100000000000001" customHeight="1" thickTop="1" thickBot="1" x14ac:dyDescent="0.25">
      <c r="A112" s="5" t="s">
        <v>691</v>
      </c>
      <c r="B112" s="5" t="s">
        <v>668</v>
      </c>
      <c r="C112" s="61">
        <v>0</v>
      </c>
      <c r="D112" s="61">
        <v>386485</v>
      </c>
      <c r="E112" s="61">
        <v>78000</v>
      </c>
      <c r="F112" s="61">
        <v>78000</v>
      </c>
      <c r="G112" s="70">
        <f t="shared" si="1"/>
        <v>0</v>
      </c>
      <c r="H112" s="31"/>
    </row>
    <row r="113" spans="1:8" ht="20.100000000000001" customHeight="1" thickTop="1" thickBot="1" x14ac:dyDescent="0.25">
      <c r="A113" s="5" t="s">
        <v>119</v>
      </c>
      <c r="B113" s="5" t="s">
        <v>334</v>
      </c>
      <c r="C113" s="61">
        <v>500</v>
      </c>
      <c r="D113" s="61">
        <v>0</v>
      </c>
      <c r="E113" s="61">
        <v>500</v>
      </c>
      <c r="F113" s="61">
        <v>500</v>
      </c>
      <c r="G113" s="70">
        <f t="shared" si="1"/>
        <v>0</v>
      </c>
      <c r="H113" s="173"/>
    </row>
    <row r="114" spans="1:8" ht="20.100000000000001" customHeight="1" thickTop="1" thickBot="1" x14ac:dyDescent="0.25">
      <c r="A114" t="s">
        <v>126</v>
      </c>
      <c r="B114" s="5" t="s">
        <v>293</v>
      </c>
      <c r="C114" s="61">
        <v>5000</v>
      </c>
      <c r="D114" s="61">
        <v>0</v>
      </c>
      <c r="E114" s="61">
        <v>5000</v>
      </c>
      <c r="F114" s="61">
        <v>3200</v>
      </c>
      <c r="G114" s="70">
        <f t="shared" si="1"/>
        <v>-0.36</v>
      </c>
      <c r="H114" s="173"/>
    </row>
    <row r="115" spans="1:8" ht="20.100000000000001" customHeight="1" thickTop="1" thickBot="1" x14ac:dyDescent="0.25">
      <c r="A115" t="s">
        <v>128</v>
      </c>
      <c r="B115" s="5" t="s">
        <v>338</v>
      </c>
      <c r="C115" s="61">
        <v>500</v>
      </c>
      <c r="D115" s="61">
        <v>197</v>
      </c>
      <c r="E115" s="61">
        <v>500</v>
      </c>
      <c r="F115" s="61">
        <v>0</v>
      </c>
      <c r="G115" s="70">
        <f t="shared" si="1"/>
        <v>-1</v>
      </c>
    </row>
    <row r="116" spans="1:8" ht="20.100000000000001" customHeight="1" thickTop="1" thickBot="1" x14ac:dyDescent="0.25">
      <c r="A116" s="5" t="s">
        <v>120</v>
      </c>
      <c r="B116" s="5" t="s">
        <v>681</v>
      </c>
      <c r="C116" s="61">
        <v>10000</v>
      </c>
      <c r="D116" s="61">
        <v>5401</v>
      </c>
      <c r="E116" s="61">
        <v>10000</v>
      </c>
      <c r="F116" s="61">
        <v>5000</v>
      </c>
      <c r="G116" s="70">
        <f t="shared" si="1"/>
        <v>-0.5</v>
      </c>
      <c r="H116" s="173"/>
    </row>
    <row r="117" spans="1:8" ht="20.100000000000001" customHeight="1" thickTop="1" thickBot="1" x14ac:dyDescent="0.25">
      <c r="A117" s="5" t="s">
        <v>732</v>
      </c>
      <c r="B117" s="5" t="s">
        <v>708</v>
      </c>
      <c r="C117" s="61">
        <v>0</v>
      </c>
      <c r="D117" s="61">
        <v>0</v>
      </c>
      <c r="E117" s="61">
        <v>0</v>
      </c>
      <c r="F117" s="61">
        <v>5000</v>
      </c>
      <c r="G117" s="70">
        <v>1</v>
      </c>
      <c r="H117" s="173"/>
    </row>
    <row r="118" spans="1:8" ht="20.100000000000001" customHeight="1" thickTop="1" thickBot="1" x14ac:dyDescent="0.25">
      <c r="A118" s="5" t="s">
        <v>121</v>
      </c>
      <c r="B118" s="5" t="s">
        <v>335</v>
      </c>
      <c r="C118" s="61">
        <v>4000</v>
      </c>
      <c r="D118" s="61">
        <v>2919</v>
      </c>
      <c r="E118" s="61">
        <v>4000</v>
      </c>
      <c r="F118" s="61">
        <v>4000</v>
      </c>
      <c r="G118" s="70">
        <f t="shared" si="1"/>
        <v>0</v>
      </c>
      <c r="H118" s="173"/>
    </row>
    <row r="119" spans="1:8" ht="20.100000000000001" customHeight="1" thickTop="1" thickBot="1" x14ac:dyDescent="0.25">
      <c r="A119" t="s">
        <v>122</v>
      </c>
      <c r="B119" s="5" t="s">
        <v>711</v>
      </c>
      <c r="C119" s="61">
        <v>2500</v>
      </c>
      <c r="D119" s="61">
        <v>1028</v>
      </c>
      <c r="E119" s="61">
        <v>2500</v>
      </c>
      <c r="F119" s="61">
        <v>500</v>
      </c>
      <c r="G119" s="70">
        <f t="shared" si="1"/>
        <v>-0.8</v>
      </c>
    </row>
    <row r="120" spans="1:8" ht="20.100000000000001" customHeight="1" thickTop="1" thickBot="1" x14ac:dyDescent="0.25">
      <c r="A120" s="5" t="s">
        <v>123</v>
      </c>
      <c r="B120" s="5" t="s">
        <v>336</v>
      </c>
      <c r="C120" s="61">
        <v>8000</v>
      </c>
      <c r="D120" s="61">
        <v>3483</v>
      </c>
      <c r="E120" s="61">
        <v>8000</v>
      </c>
      <c r="F120" s="61">
        <v>5000</v>
      </c>
      <c r="G120" s="70">
        <f t="shared" si="1"/>
        <v>-0.375</v>
      </c>
      <c r="H120" s="173"/>
    </row>
    <row r="121" spans="1:8" ht="20.100000000000001" customHeight="1" thickTop="1" thickBot="1" x14ac:dyDescent="0.25">
      <c r="A121" s="5" t="s">
        <v>124</v>
      </c>
      <c r="B121" s="5" t="s">
        <v>710</v>
      </c>
      <c r="C121" s="61">
        <v>1500</v>
      </c>
      <c r="D121" s="61">
        <v>102</v>
      </c>
      <c r="E121" s="61">
        <v>1500</v>
      </c>
      <c r="F121" s="61">
        <v>3000</v>
      </c>
      <c r="G121" s="70">
        <f t="shared" si="1"/>
        <v>1</v>
      </c>
      <c r="H121" s="173"/>
    </row>
    <row r="122" spans="1:8" ht="20.100000000000001" customHeight="1" thickTop="1" thickBot="1" x14ac:dyDescent="0.25">
      <c r="A122" s="5" t="s">
        <v>630</v>
      </c>
      <c r="B122" s="5" t="s">
        <v>678</v>
      </c>
      <c r="C122" s="61">
        <v>0</v>
      </c>
      <c r="D122" s="61">
        <v>191</v>
      </c>
      <c r="E122" s="61">
        <v>1200</v>
      </c>
      <c r="F122" s="61">
        <v>1200</v>
      </c>
      <c r="G122" s="70">
        <f t="shared" si="1"/>
        <v>0</v>
      </c>
      <c r="H122" s="173"/>
    </row>
    <row r="123" spans="1:8" ht="20.100000000000001" customHeight="1" thickTop="1" thickBot="1" x14ac:dyDescent="0.25">
      <c r="A123" t="s">
        <v>127</v>
      </c>
      <c r="B123" s="5" t="s">
        <v>713</v>
      </c>
      <c r="C123" s="61">
        <v>500</v>
      </c>
      <c r="D123" s="61">
        <v>0</v>
      </c>
      <c r="E123" s="61">
        <v>500</v>
      </c>
      <c r="F123" s="61">
        <v>500</v>
      </c>
      <c r="G123" s="70">
        <f t="shared" si="1"/>
        <v>0</v>
      </c>
    </row>
    <row r="124" spans="1:8" ht="20.100000000000001" customHeight="1" thickTop="1" thickBot="1" x14ac:dyDescent="0.25">
      <c r="A124" t="s">
        <v>129</v>
      </c>
      <c r="B124" s="5" t="s">
        <v>300</v>
      </c>
      <c r="C124" s="61">
        <v>10500</v>
      </c>
      <c r="D124" s="61">
        <v>7789</v>
      </c>
      <c r="E124" s="61">
        <v>8500</v>
      </c>
      <c r="F124" s="61">
        <v>8500</v>
      </c>
      <c r="G124" s="70">
        <f t="shared" si="1"/>
        <v>0</v>
      </c>
    </row>
    <row r="125" spans="1:8" ht="20.100000000000001" customHeight="1" thickTop="1" thickBot="1" x14ac:dyDescent="0.25">
      <c r="A125" t="s">
        <v>675</v>
      </c>
      <c r="B125" s="5" t="s">
        <v>643</v>
      </c>
      <c r="C125" s="61">
        <v>0</v>
      </c>
      <c r="D125" s="61">
        <v>0</v>
      </c>
      <c r="E125" s="61">
        <v>2000</v>
      </c>
      <c r="F125" s="61">
        <v>2000</v>
      </c>
      <c r="G125" s="70">
        <f t="shared" si="1"/>
        <v>0</v>
      </c>
    </row>
    <row r="126" spans="1:8" ht="20.100000000000001" customHeight="1" thickTop="1" thickBot="1" x14ac:dyDescent="0.25">
      <c r="A126" s="5" t="s">
        <v>125</v>
      </c>
      <c r="B126" s="5" t="s">
        <v>337</v>
      </c>
      <c r="C126" s="61">
        <v>23910</v>
      </c>
      <c r="D126" s="61">
        <v>24211</v>
      </c>
      <c r="E126" s="61">
        <v>26854</v>
      </c>
      <c r="F126" s="181">
        <v>39012.89490418986</v>
      </c>
      <c r="G126" s="70">
        <f t="shared" si="1"/>
        <v>0.45277779489796155</v>
      </c>
      <c r="H126" s="173"/>
    </row>
    <row r="127" spans="1:8" ht="20.100000000000001" customHeight="1" thickTop="1" thickBot="1" x14ac:dyDescent="0.25">
      <c r="A127" t="s">
        <v>130</v>
      </c>
      <c r="B127" s="5" t="s">
        <v>340</v>
      </c>
      <c r="C127" s="61">
        <v>800</v>
      </c>
      <c r="D127" s="61">
        <v>0</v>
      </c>
      <c r="E127" s="61">
        <v>800</v>
      </c>
      <c r="F127" s="61">
        <v>250</v>
      </c>
      <c r="G127" s="70">
        <f t="shared" si="1"/>
        <v>-0.6875</v>
      </c>
      <c r="H127" s="173"/>
    </row>
    <row r="128" spans="1:8" ht="20.100000000000001" customHeight="1" thickTop="1" thickBot="1" x14ac:dyDescent="0.25">
      <c r="A128" s="5" t="s">
        <v>131</v>
      </c>
      <c r="B128" s="5" t="s">
        <v>341</v>
      </c>
      <c r="C128" s="61">
        <v>5000</v>
      </c>
      <c r="D128" s="61">
        <v>7692</v>
      </c>
      <c r="E128" s="61">
        <v>5000</v>
      </c>
      <c r="F128" s="61">
        <v>4000</v>
      </c>
      <c r="G128" s="70">
        <f t="shared" si="1"/>
        <v>-0.2</v>
      </c>
      <c r="H128" s="173"/>
    </row>
    <row r="129" spans="1:8" ht="20.100000000000001" customHeight="1" thickTop="1" thickBot="1" x14ac:dyDescent="0.25">
      <c r="A129" s="5" t="s">
        <v>733</v>
      </c>
      <c r="B129" s="5" t="s">
        <v>709</v>
      </c>
      <c r="C129" s="61">
        <v>0</v>
      </c>
      <c r="D129" s="61">
        <v>0</v>
      </c>
      <c r="E129" s="61">
        <v>0</v>
      </c>
      <c r="F129" s="61">
        <v>10500</v>
      </c>
      <c r="G129" s="70">
        <v>1</v>
      </c>
      <c r="H129" s="173"/>
    </row>
    <row r="130" spans="1:8" ht="20.100000000000001" customHeight="1" thickTop="1" thickBot="1" x14ac:dyDescent="0.25">
      <c r="A130" s="5" t="s">
        <v>133</v>
      </c>
      <c r="B130" s="5" t="s">
        <v>505</v>
      </c>
      <c r="C130" s="61">
        <v>25000</v>
      </c>
      <c r="D130" s="61">
        <v>316</v>
      </c>
      <c r="E130" s="61">
        <v>25000</v>
      </c>
      <c r="F130" s="61">
        <v>15000</v>
      </c>
      <c r="G130" s="70">
        <f t="shared" si="1"/>
        <v>-0.4</v>
      </c>
      <c r="H130" s="173"/>
    </row>
    <row r="131" spans="1:8" ht="20.100000000000001" customHeight="1" thickTop="1" thickBot="1" x14ac:dyDescent="0.25">
      <c r="A131" s="5" t="s">
        <v>662</v>
      </c>
      <c r="B131" s="5" t="s">
        <v>517</v>
      </c>
      <c r="C131" s="61">
        <v>1000</v>
      </c>
      <c r="D131" s="61">
        <v>422</v>
      </c>
      <c r="E131" s="61">
        <v>1000</v>
      </c>
      <c r="F131" s="61">
        <v>750</v>
      </c>
      <c r="G131" s="70">
        <f t="shared" si="1"/>
        <v>-0.25</v>
      </c>
      <c r="H131" s="173"/>
    </row>
    <row r="132" spans="1:8" ht="20.100000000000001" customHeight="1" thickTop="1" thickBot="1" x14ac:dyDescent="0.25">
      <c r="A132" t="s">
        <v>132</v>
      </c>
      <c r="B132" s="5" t="s">
        <v>342</v>
      </c>
      <c r="C132" s="61">
        <v>1500</v>
      </c>
      <c r="D132" s="61">
        <v>0</v>
      </c>
      <c r="E132" s="61">
        <v>1500</v>
      </c>
      <c r="F132" s="61">
        <v>0</v>
      </c>
      <c r="G132" s="70">
        <f t="shared" si="1"/>
        <v>-1</v>
      </c>
      <c r="H132" s="173"/>
    </row>
    <row r="133" spans="1:8" ht="20.100000000000001" customHeight="1" thickTop="1" thickBot="1" x14ac:dyDescent="0.25">
      <c r="A133" t="s">
        <v>134</v>
      </c>
      <c r="B133" s="5" t="s">
        <v>343</v>
      </c>
      <c r="C133" s="61">
        <v>8000</v>
      </c>
      <c r="D133" s="61">
        <v>6999</v>
      </c>
      <c r="E133" s="61">
        <v>8000</v>
      </c>
      <c r="F133" s="61">
        <v>10000</v>
      </c>
      <c r="G133" s="70">
        <f t="shared" si="1"/>
        <v>0.25</v>
      </c>
      <c r="H133" s="173"/>
    </row>
    <row r="134" spans="1:8" ht="20.100000000000001" customHeight="1" thickTop="1" thickBot="1" x14ac:dyDescent="0.25">
      <c r="A134" t="s">
        <v>135</v>
      </c>
      <c r="B134" s="5" t="s">
        <v>344</v>
      </c>
      <c r="C134" s="61">
        <v>3500</v>
      </c>
      <c r="D134" s="61">
        <v>6498</v>
      </c>
      <c r="E134" s="61">
        <v>3500</v>
      </c>
      <c r="F134" s="61">
        <v>0</v>
      </c>
      <c r="G134" s="70">
        <f t="shared" si="1"/>
        <v>-1</v>
      </c>
      <c r="H134" s="173"/>
    </row>
    <row r="135" spans="1:8" ht="20.100000000000001" customHeight="1" thickTop="1" thickBot="1" x14ac:dyDescent="0.25">
      <c r="A135" s="5" t="s">
        <v>136</v>
      </c>
      <c r="B135" s="5" t="s">
        <v>712</v>
      </c>
      <c r="C135" s="61">
        <v>0</v>
      </c>
      <c r="D135" s="61">
        <v>0</v>
      </c>
      <c r="E135" s="61">
        <v>0</v>
      </c>
      <c r="F135" s="61">
        <v>80000</v>
      </c>
      <c r="G135" s="70">
        <v>0</v>
      </c>
      <c r="H135" s="173"/>
    </row>
    <row r="136" spans="1:8" ht="20.100000000000001" customHeight="1" thickTop="1" thickBot="1" x14ac:dyDescent="0.25">
      <c r="A136" s="217"/>
      <c r="B136" s="217" t="s">
        <v>753</v>
      </c>
      <c r="C136" s="218"/>
      <c r="D136" s="218"/>
      <c r="E136" s="218"/>
      <c r="F136" s="218">
        <v>-80000</v>
      </c>
      <c r="G136" s="219"/>
      <c r="H136" s="173"/>
    </row>
    <row r="137" spans="1:8" ht="20.100000000000001" customHeight="1" thickTop="1" thickBot="1" x14ac:dyDescent="0.25">
      <c r="A137" s="5" t="s">
        <v>137</v>
      </c>
      <c r="B137" s="5" t="s">
        <v>669</v>
      </c>
      <c r="C137" s="61">
        <v>10000</v>
      </c>
      <c r="D137" s="61">
        <v>9490</v>
      </c>
      <c r="E137" s="61">
        <v>0</v>
      </c>
      <c r="F137" s="61">
        <v>0</v>
      </c>
      <c r="G137" s="70">
        <v>0</v>
      </c>
      <c r="H137" s="173"/>
    </row>
    <row r="138" spans="1:8" ht="20.100000000000001" customHeight="1" thickTop="1" thickBot="1" x14ac:dyDescent="0.25">
      <c r="A138" s="5" t="s">
        <v>502</v>
      </c>
      <c r="B138" s="5" t="s">
        <v>500</v>
      </c>
      <c r="C138" s="61">
        <v>0</v>
      </c>
      <c r="D138" s="61">
        <v>0</v>
      </c>
      <c r="E138" s="61">
        <v>3431</v>
      </c>
      <c r="F138" s="61">
        <v>6853</v>
      </c>
      <c r="G138" s="70">
        <f t="shared" si="1"/>
        <v>0.99737685805887499</v>
      </c>
      <c r="H138" s="173"/>
    </row>
    <row r="139" spans="1:8" ht="20.100000000000001" customHeight="1" thickTop="1" thickBot="1" x14ac:dyDescent="0.25">
      <c r="A139" s="69"/>
      <c r="B139" s="69" t="s">
        <v>12</v>
      </c>
      <c r="C139" s="11">
        <f>SUM(C96:C138)</f>
        <v>710061</v>
      </c>
      <c r="D139" s="11">
        <f>SUM(D96:D138)</f>
        <v>490182.77</v>
      </c>
      <c r="E139" s="11">
        <f>SUM(E96:E138)</f>
        <v>727196.9</v>
      </c>
      <c r="F139" s="11">
        <f>SUM(F96:F138)</f>
        <v>792502.45186018979</v>
      </c>
      <c r="G139" s="70">
        <f t="shared" si="1"/>
        <v>8.9804497049134513E-2</v>
      </c>
    </row>
    <row r="140" spans="1:8" ht="20.100000000000001" customHeight="1" thickTop="1" x14ac:dyDescent="0.2">
      <c r="A140" s="2"/>
      <c r="B140" s="2"/>
      <c r="C140" s="1"/>
      <c r="D140" s="1"/>
      <c r="E140" s="1"/>
      <c r="F140" s="143"/>
      <c r="G140" s="70"/>
      <c r="H140" s="173"/>
    </row>
    <row r="141" spans="1:8" ht="20.100000000000001" customHeight="1" x14ac:dyDescent="0.2">
      <c r="A141" s="9"/>
      <c r="B141" s="9" t="s">
        <v>2</v>
      </c>
      <c r="E141" s="10"/>
      <c r="F141" s="10"/>
      <c r="G141" s="70"/>
      <c r="H141" s="173"/>
    </row>
    <row r="142" spans="1:8" ht="20.100000000000001" customHeight="1" thickBot="1" x14ac:dyDescent="0.25">
      <c r="A142" t="s">
        <v>138</v>
      </c>
      <c r="B142" s="5" t="s">
        <v>324</v>
      </c>
      <c r="C142" s="10">
        <v>194486</v>
      </c>
      <c r="D142" s="10">
        <v>204390</v>
      </c>
      <c r="E142" s="10">
        <v>216437</v>
      </c>
      <c r="F142" s="231">
        <v>210322</v>
      </c>
      <c r="G142" s="70">
        <f t="shared" si="1"/>
        <v>-2.8253025129714421E-2</v>
      </c>
      <c r="H142" s="173"/>
    </row>
    <row r="143" spans="1:8" ht="20.100000000000001" customHeight="1" thickTop="1" thickBot="1" x14ac:dyDescent="0.25">
      <c r="A143" t="s">
        <v>637</v>
      </c>
      <c r="B143" s="5" t="s">
        <v>629</v>
      </c>
      <c r="C143" s="61">
        <v>0</v>
      </c>
      <c r="D143" s="61">
        <v>0</v>
      </c>
      <c r="E143" s="61">
        <v>1891.75</v>
      </c>
      <c r="F143" s="61">
        <v>168</v>
      </c>
      <c r="G143" s="70">
        <f t="shared" si="1"/>
        <v>-0.91119333950046255</v>
      </c>
      <c r="H143" s="173"/>
    </row>
    <row r="144" spans="1:8" ht="20.100000000000001" customHeight="1" thickTop="1" thickBot="1" x14ac:dyDescent="0.25">
      <c r="A144" t="s">
        <v>139</v>
      </c>
      <c r="B144" s="5" t="s">
        <v>284</v>
      </c>
      <c r="C144" s="61">
        <v>5000</v>
      </c>
      <c r="D144" s="61">
        <v>5039</v>
      </c>
      <c r="E144" s="61">
        <v>5000</v>
      </c>
      <c r="F144" s="61">
        <v>5000</v>
      </c>
      <c r="G144" s="70">
        <f t="shared" si="1"/>
        <v>0</v>
      </c>
    </row>
    <row r="145" spans="1:8" ht="20.100000000000001" customHeight="1" thickTop="1" thickBot="1" x14ac:dyDescent="0.25">
      <c r="A145" t="s">
        <v>140</v>
      </c>
      <c r="B145" s="5" t="s">
        <v>331</v>
      </c>
      <c r="C145" s="61">
        <v>15360</v>
      </c>
      <c r="D145" s="61">
        <v>14720</v>
      </c>
      <c r="E145" s="61">
        <v>17196</v>
      </c>
      <c r="F145" s="181">
        <v>16593</v>
      </c>
      <c r="G145" s="70">
        <f t="shared" ref="G145:G216" si="2">(F145-E145)/E145</f>
        <v>-3.5066294487090019E-2</v>
      </c>
    </row>
    <row r="146" spans="1:8" ht="20.100000000000001" customHeight="1" thickTop="1" thickBot="1" x14ac:dyDescent="0.25">
      <c r="A146" s="5" t="s">
        <v>741</v>
      </c>
      <c r="B146" s="5" t="s">
        <v>735</v>
      </c>
      <c r="C146" s="61">
        <v>0</v>
      </c>
      <c r="D146" s="61">
        <v>0</v>
      </c>
      <c r="E146" s="61">
        <v>0</v>
      </c>
      <c r="F146" s="181">
        <f>SUM(F142:F144)*0.44%</f>
        <v>948.15600000000006</v>
      </c>
      <c r="G146" s="70">
        <v>1</v>
      </c>
    </row>
    <row r="147" spans="1:8" ht="20.100000000000001" customHeight="1" thickTop="1" thickBot="1" x14ac:dyDescent="0.25">
      <c r="A147" t="s">
        <v>141</v>
      </c>
      <c r="B147" s="5" t="s">
        <v>286</v>
      </c>
      <c r="C147" s="61">
        <v>7855</v>
      </c>
      <c r="D147" s="61">
        <v>11610</v>
      </c>
      <c r="E147" s="61">
        <v>12398</v>
      </c>
      <c r="F147" s="61">
        <v>12142</v>
      </c>
      <c r="G147" s="70">
        <f t="shared" si="2"/>
        <v>-2.0648491692208421E-2</v>
      </c>
    </row>
    <row r="148" spans="1:8" ht="20.100000000000001" customHeight="1" thickTop="1" thickBot="1" x14ac:dyDescent="0.25">
      <c r="A148" t="s">
        <v>142</v>
      </c>
      <c r="B148" s="5" t="s">
        <v>287</v>
      </c>
      <c r="C148" s="61">
        <v>31700</v>
      </c>
      <c r="D148" s="61">
        <v>34676</v>
      </c>
      <c r="E148" s="61">
        <v>35476</v>
      </c>
      <c r="F148" s="61">
        <v>38026</v>
      </c>
      <c r="G148" s="70">
        <f t="shared" si="2"/>
        <v>7.1879580561506368E-2</v>
      </c>
      <c r="H148" s="173"/>
    </row>
    <row r="149" spans="1:8" ht="20.100000000000001" customHeight="1" thickTop="1" thickBot="1" x14ac:dyDescent="0.25">
      <c r="A149" s="5" t="s">
        <v>143</v>
      </c>
      <c r="B149" s="5" t="s">
        <v>289</v>
      </c>
      <c r="C149" s="61">
        <v>710</v>
      </c>
      <c r="D149" s="61">
        <v>733</v>
      </c>
      <c r="E149" s="61">
        <v>840</v>
      </c>
      <c r="F149" s="61">
        <v>700</v>
      </c>
      <c r="G149" s="70">
        <f t="shared" si="2"/>
        <v>-0.16666666666666666</v>
      </c>
    </row>
    <row r="150" spans="1:8" ht="20.100000000000001" customHeight="1" thickTop="1" thickBot="1" x14ac:dyDescent="0.25">
      <c r="A150" t="s">
        <v>147</v>
      </c>
      <c r="B150" s="5" t="s">
        <v>293</v>
      </c>
      <c r="C150" s="61">
        <v>300</v>
      </c>
      <c r="D150" s="61">
        <v>81</v>
      </c>
      <c r="E150" s="61">
        <v>300</v>
      </c>
      <c r="F150" s="61">
        <v>300</v>
      </c>
      <c r="G150" s="70">
        <f t="shared" si="2"/>
        <v>0</v>
      </c>
    </row>
    <row r="151" spans="1:8" ht="20.100000000000001" customHeight="1" thickTop="1" thickBot="1" x14ac:dyDescent="0.25">
      <c r="A151" t="s">
        <v>148</v>
      </c>
      <c r="B151" s="5" t="s">
        <v>338</v>
      </c>
      <c r="C151" s="61">
        <v>300</v>
      </c>
      <c r="D151" s="61">
        <v>115</v>
      </c>
      <c r="E151" s="61">
        <v>300</v>
      </c>
      <c r="F151" s="61">
        <v>300</v>
      </c>
      <c r="G151" s="70">
        <f t="shared" si="2"/>
        <v>0</v>
      </c>
      <c r="H151" s="173"/>
    </row>
    <row r="152" spans="1:8" ht="20.100000000000001" customHeight="1" thickTop="1" thickBot="1" x14ac:dyDescent="0.25">
      <c r="A152" t="s">
        <v>144</v>
      </c>
      <c r="B152" s="5" t="s">
        <v>298</v>
      </c>
      <c r="C152" s="61">
        <v>2000</v>
      </c>
      <c r="D152" s="61">
        <v>2021</v>
      </c>
      <c r="E152" s="61">
        <v>2250</v>
      </c>
      <c r="F152" s="61">
        <v>2500</v>
      </c>
      <c r="G152" s="70">
        <f t="shared" si="2"/>
        <v>0.1111111111111111</v>
      </c>
    </row>
    <row r="153" spans="1:8" ht="20.100000000000001" customHeight="1" thickTop="1" thickBot="1" x14ac:dyDescent="0.25">
      <c r="A153" t="s">
        <v>145</v>
      </c>
      <c r="B153" s="5" t="s">
        <v>345</v>
      </c>
      <c r="C153" s="61">
        <v>1000</v>
      </c>
      <c r="D153" s="61">
        <v>745</v>
      </c>
      <c r="E153" s="61">
        <v>1000</v>
      </c>
      <c r="F153" s="61">
        <v>1500</v>
      </c>
      <c r="G153" s="70">
        <f t="shared" si="2"/>
        <v>0.5</v>
      </c>
    </row>
    <row r="154" spans="1:8" ht="20.100000000000001" customHeight="1" thickTop="1" thickBot="1" x14ac:dyDescent="0.25">
      <c r="A154" t="s">
        <v>146</v>
      </c>
      <c r="B154" s="5" t="s">
        <v>346</v>
      </c>
      <c r="C154" s="61">
        <v>2500</v>
      </c>
      <c r="D154" s="61">
        <v>2228</v>
      </c>
      <c r="E154" s="61">
        <v>2500</v>
      </c>
      <c r="F154" s="61">
        <v>3500</v>
      </c>
      <c r="G154" s="70">
        <f t="shared" si="2"/>
        <v>0.4</v>
      </c>
    </row>
    <row r="155" spans="1:8" ht="20.100000000000001" customHeight="1" thickTop="1" thickBot="1" x14ac:dyDescent="0.25">
      <c r="A155" t="s">
        <v>155</v>
      </c>
      <c r="B155" s="5" t="s">
        <v>348</v>
      </c>
      <c r="C155" s="61">
        <v>17000</v>
      </c>
      <c r="D155" s="61">
        <v>19630</v>
      </c>
      <c r="E155" s="61">
        <v>20000</v>
      </c>
      <c r="F155" s="61">
        <v>20000</v>
      </c>
      <c r="G155" s="70">
        <f t="shared" si="2"/>
        <v>0</v>
      </c>
    </row>
    <row r="156" spans="1:8" ht="20.100000000000001" customHeight="1" thickTop="1" thickBot="1" x14ac:dyDescent="0.25">
      <c r="A156" t="s">
        <v>635</v>
      </c>
      <c r="B156" s="5" t="s">
        <v>640</v>
      </c>
      <c r="C156" s="61">
        <v>0</v>
      </c>
      <c r="D156" s="61">
        <v>0</v>
      </c>
      <c r="E156" s="61">
        <v>3000</v>
      </c>
      <c r="F156" s="61">
        <v>3000</v>
      </c>
      <c r="G156" s="70">
        <f t="shared" si="2"/>
        <v>0</v>
      </c>
    </row>
    <row r="157" spans="1:8" ht="20.100000000000001" customHeight="1" thickTop="1" thickBot="1" x14ac:dyDescent="0.25">
      <c r="A157" t="s">
        <v>156</v>
      </c>
      <c r="B157" s="5" t="s">
        <v>349</v>
      </c>
      <c r="C157" s="61">
        <v>1200</v>
      </c>
      <c r="D157" s="61">
        <v>1637</v>
      </c>
      <c r="E157" s="61">
        <v>1200</v>
      </c>
      <c r="F157" s="61">
        <v>1500</v>
      </c>
      <c r="G157" s="70">
        <f t="shared" si="2"/>
        <v>0.25</v>
      </c>
      <c r="H157" s="173"/>
    </row>
    <row r="158" spans="1:8" ht="20.100000000000001" customHeight="1" thickTop="1" thickBot="1" x14ac:dyDescent="0.25">
      <c r="A158" s="5" t="s">
        <v>149</v>
      </c>
      <c r="B158" s="5" t="s">
        <v>337</v>
      </c>
      <c r="C158" s="61">
        <v>6258</v>
      </c>
      <c r="D158" s="61">
        <v>7013</v>
      </c>
      <c r="E158" s="141">
        <v>7950</v>
      </c>
      <c r="F158" s="235">
        <v>9197.4983394389692</v>
      </c>
      <c r="G158" s="70">
        <f t="shared" si="2"/>
        <v>0.15691803011810934</v>
      </c>
    </row>
    <row r="159" spans="1:8" ht="20.100000000000001" customHeight="1" thickTop="1" thickBot="1" x14ac:dyDescent="0.25">
      <c r="A159" t="s">
        <v>150</v>
      </c>
      <c r="B159" s="5" t="s">
        <v>339</v>
      </c>
      <c r="C159" s="61">
        <v>3554.04</v>
      </c>
      <c r="D159" s="61">
        <v>2382</v>
      </c>
      <c r="E159" s="61">
        <v>2700</v>
      </c>
      <c r="F159" s="61">
        <v>2700</v>
      </c>
      <c r="G159" s="70">
        <f t="shared" si="2"/>
        <v>0</v>
      </c>
    </row>
    <row r="160" spans="1:8" ht="20.100000000000001" customHeight="1" thickTop="1" thickBot="1" x14ac:dyDescent="0.25">
      <c r="A160" t="s">
        <v>151</v>
      </c>
      <c r="B160" s="5" t="s">
        <v>307</v>
      </c>
      <c r="C160" s="61">
        <v>3500</v>
      </c>
      <c r="D160" s="61">
        <v>3046</v>
      </c>
      <c r="E160" s="61">
        <v>4000</v>
      </c>
      <c r="F160" s="61">
        <v>3500</v>
      </c>
      <c r="G160" s="70">
        <f t="shared" si="2"/>
        <v>-0.125</v>
      </c>
    </row>
    <row r="161" spans="1:8" ht="20.100000000000001" customHeight="1" thickTop="1" thickBot="1" x14ac:dyDescent="0.25">
      <c r="A161" t="s">
        <v>152</v>
      </c>
      <c r="B161" s="5" t="s">
        <v>347</v>
      </c>
      <c r="C161" s="61">
        <v>4700</v>
      </c>
      <c r="D161" s="61">
        <v>5652</v>
      </c>
      <c r="E161" s="61">
        <v>5200</v>
      </c>
      <c r="F161" s="61">
        <v>6000</v>
      </c>
      <c r="G161" s="70">
        <f t="shared" si="2"/>
        <v>0.15384615384615385</v>
      </c>
    </row>
    <row r="162" spans="1:8" ht="20.100000000000001" customHeight="1" thickTop="1" thickBot="1" x14ac:dyDescent="0.25">
      <c r="A162" t="s">
        <v>729</v>
      </c>
      <c r="B162" s="5" t="s">
        <v>309</v>
      </c>
      <c r="C162" s="61">
        <v>800</v>
      </c>
      <c r="D162" s="61">
        <v>3153</v>
      </c>
      <c r="E162" s="61">
        <v>1000</v>
      </c>
      <c r="F162" s="61">
        <v>5000</v>
      </c>
      <c r="G162" s="70">
        <f t="shared" si="2"/>
        <v>4</v>
      </c>
    </row>
    <row r="163" spans="1:8" ht="20.100000000000001" customHeight="1" thickTop="1" thickBot="1" x14ac:dyDescent="0.25">
      <c r="A163" t="s">
        <v>153</v>
      </c>
      <c r="B163" s="5" t="s">
        <v>310</v>
      </c>
      <c r="C163" s="61">
        <v>2000</v>
      </c>
      <c r="D163" s="61">
        <v>1385</v>
      </c>
      <c r="E163" s="61">
        <v>2000</v>
      </c>
      <c r="F163" s="61">
        <v>1600</v>
      </c>
      <c r="G163" s="70">
        <f t="shared" si="2"/>
        <v>-0.2</v>
      </c>
      <c r="H163" s="173"/>
    </row>
    <row r="164" spans="1:8" ht="20.100000000000001" customHeight="1" thickTop="1" thickBot="1" x14ac:dyDescent="0.25">
      <c r="A164" t="s">
        <v>154</v>
      </c>
      <c r="B164" s="5" t="s">
        <v>518</v>
      </c>
      <c r="C164" s="61">
        <v>12000</v>
      </c>
      <c r="D164" s="61">
        <v>11004</v>
      </c>
      <c r="E164" s="61">
        <v>15000</v>
      </c>
      <c r="F164" s="61">
        <v>15000</v>
      </c>
      <c r="G164" s="70">
        <f t="shared" si="2"/>
        <v>0</v>
      </c>
    </row>
    <row r="165" spans="1:8" ht="20.100000000000001" customHeight="1" thickTop="1" thickBot="1" x14ac:dyDescent="0.25">
      <c r="A165" t="s">
        <v>157</v>
      </c>
      <c r="B165" s="5" t="s">
        <v>350</v>
      </c>
      <c r="C165" s="61">
        <v>12000</v>
      </c>
      <c r="D165" s="61">
        <v>12000</v>
      </c>
      <c r="E165" s="61">
        <v>12000</v>
      </c>
      <c r="F165" s="61">
        <v>15000</v>
      </c>
      <c r="G165" s="70">
        <f>(F165-E165)/E165</f>
        <v>0.25</v>
      </c>
    </row>
    <row r="166" spans="1:8" ht="20.100000000000001" customHeight="1" thickTop="1" thickBot="1" x14ac:dyDescent="0.25">
      <c r="A166" s="66" t="s">
        <v>157</v>
      </c>
      <c r="B166" s="217" t="s">
        <v>350</v>
      </c>
      <c r="C166" s="218"/>
      <c r="D166" s="218"/>
      <c r="E166" s="218"/>
      <c r="F166" s="218">
        <v>-15000</v>
      </c>
      <c r="G166" s="219"/>
    </row>
    <row r="167" spans="1:8" ht="20.100000000000001" customHeight="1" thickTop="1" thickBot="1" x14ac:dyDescent="0.25">
      <c r="A167" s="69"/>
      <c r="B167" s="69" t="s">
        <v>13</v>
      </c>
      <c r="C167" s="11">
        <f>SUM(C142:C166)</f>
        <v>324223.03999999998</v>
      </c>
      <c r="D167" s="11">
        <f>SUM(D142:D166)</f>
        <v>343260</v>
      </c>
      <c r="E167" s="11">
        <f>SUM(E142:E166)</f>
        <v>369638.75</v>
      </c>
      <c r="F167" s="11">
        <f>SUM(F142:F166)</f>
        <v>359496.65433943894</v>
      </c>
      <c r="G167" s="70">
        <f t="shared" si="2"/>
        <v>-2.7437858342939034E-2</v>
      </c>
    </row>
    <row r="168" spans="1:8" ht="20.100000000000001" customHeight="1" thickTop="1" x14ac:dyDescent="0.2">
      <c r="A168" s="2"/>
      <c r="B168" s="2"/>
      <c r="C168" s="1"/>
      <c r="D168" s="1"/>
      <c r="E168" s="1"/>
      <c r="F168" s="143"/>
      <c r="G168" s="70"/>
      <c r="H168" s="173"/>
    </row>
    <row r="169" spans="1:8" ht="20.100000000000001" customHeight="1" x14ac:dyDescent="0.2">
      <c r="A169" s="9"/>
      <c r="B169" s="9" t="s">
        <v>3</v>
      </c>
      <c r="E169" s="10"/>
      <c r="F169" s="10"/>
      <c r="G169" s="70"/>
    </row>
    <row r="170" spans="1:8" ht="20.100000000000001" customHeight="1" thickBot="1" x14ac:dyDescent="0.25">
      <c r="A170" t="s">
        <v>158</v>
      </c>
      <c r="B170" s="5" t="s">
        <v>324</v>
      </c>
      <c r="C170" s="10">
        <v>55000</v>
      </c>
      <c r="D170" s="10">
        <v>65793</v>
      </c>
      <c r="E170" s="10">
        <v>57000</v>
      </c>
      <c r="F170" s="145">
        <v>70000</v>
      </c>
      <c r="G170" s="70">
        <f t="shared" si="2"/>
        <v>0.22807017543859648</v>
      </c>
      <c r="H170" s="173"/>
    </row>
    <row r="171" spans="1:8" ht="20.100000000000001" customHeight="1" thickTop="1" thickBot="1" x14ac:dyDescent="0.25">
      <c r="A171" t="s">
        <v>159</v>
      </c>
      <c r="B171" s="5" t="s">
        <v>331</v>
      </c>
      <c r="C171" s="61">
        <v>4235</v>
      </c>
      <c r="D171" s="61">
        <v>5033</v>
      </c>
      <c r="E171" s="61">
        <v>4389</v>
      </c>
      <c r="F171" s="61">
        <f>F170*7.7%</f>
        <v>5390</v>
      </c>
      <c r="G171" s="70">
        <f t="shared" si="2"/>
        <v>0.22807017543859648</v>
      </c>
    </row>
    <row r="172" spans="1:8" ht="20.100000000000001" customHeight="1" thickTop="1" thickBot="1" x14ac:dyDescent="0.25">
      <c r="A172" t="s">
        <v>738</v>
      </c>
      <c r="B172" s="5" t="s">
        <v>735</v>
      </c>
      <c r="C172" s="61">
        <v>0</v>
      </c>
      <c r="D172" s="61">
        <v>0</v>
      </c>
      <c r="E172" s="61">
        <v>0</v>
      </c>
      <c r="F172" s="61">
        <f>SUM(F170:F171)*0.44%</f>
        <v>331.71600000000001</v>
      </c>
      <c r="G172" s="70">
        <v>1</v>
      </c>
    </row>
    <row r="173" spans="1:8" ht="20.100000000000001" customHeight="1" thickTop="1" thickBot="1" x14ac:dyDescent="0.25">
      <c r="A173" t="s">
        <v>160</v>
      </c>
      <c r="B173" s="5" t="s">
        <v>351</v>
      </c>
      <c r="C173" s="61">
        <v>1500</v>
      </c>
      <c r="D173" s="61">
        <v>908</v>
      </c>
      <c r="E173" s="61">
        <v>1000</v>
      </c>
      <c r="F173" s="61">
        <v>1000</v>
      </c>
      <c r="G173" s="70">
        <f t="shared" si="2"/>
        <v>0</v>
      </c>
    </row>
    <row r="174" spans="1:8" ht="20.100000000000001" customHeight="1" thickTop="1" thickBot="1" x14ac:dyDescent="0.25">
      <c r="A174" t="s">
        <v>161</v>
      </c>
      <c r="B174" s="5" t="s">
        <v>293</v>
      </c>
      <c r="C174" s="61">
        <v>2000</v>
      </c>
      <c r="D174" s="61">
        <v>677</v>
      </c>
      <c r="E174" s="61">
        <v>1000</v>
      </c>
      <c r="F174" s="61">
        <v>1000</v>
      </c>
      <c r="G174" s="70">
        <f t="shared" si="2"/>
        <v>0</v>
      </c>
    </row>
    <row r="175" spans="1:8" ht="20.100000000000001" customHeight="1" thickTop="1" thickBot="1" x14ac:dyDescent="0.25">
      <c r="A175" t="s">
        <v>162</v>
      </c>
      <c r="B175" s="5" t="s">
        <v>338</v>
      </c>
      <c r="C175" s="61">
        <v>1600</v>
      </c>
      <c r="D175" s="61">
        <v>788</v>
      </c>
      <c r="E175" s="61">
        <v>1000</v>
      </c>
      <c r="F175" s="61">
        <v>1000</v>
      </c>
      <c r="G175" s="70">
        <f t="shared" si="2"/>
        <v>0</v>
      </c>
    </row>
    <row r="176" spans="1:8" ht="20.100000000000001" customHeight="1" thickTop="1" thickBot="1" x14ac:dyDescent="0.25">
      <c r="A176" t="s">
        <v>163</v>
      </c>
      <c r="B176" s="5" t="s">
        <v>300</v>
      </c>
      <c r="C176" s="61">
        <v>3500</v>
      </c>
      <c r="D176" s="61">
        <v>4544</v>
      </c>
      <c r="E176" s="61">
        <v>4000</v>
      </c>
      <c r="F176" s="61">
        <v>4500</v>
      </c>
      <c r="G176" s="70">
        <f t="shared" si="2"/>
        <v>0.125</v>
      </c>
    </row>
    <row r="177" spans="1:8" ht="20.100000000000001" customHeight="1" thickTop="1" thickBot="1" x14ac:dyDescent="0.25">
      <c r="A177" t="s">
        <v>676</v>
      </c>
      <c r="B177" s="5" t="s">
        <v>643</v>
      </c>
      <c r="C177" s="61">
        <v>0</v>
      </c>
      <c r="D177" s="61">
        <v>0</v>
      </c>
      <c r="E177" s="61">
        <v>500</v>
      </c>
      <c r="F177" s="61">
        <v>500</v>
      </c>
      <c r="G177" s="70">
        <f t="shared" si="2"/>
        <v>0</v>
      </c>
    </row>
    <row r="178" spans="1:8" ht="20.100000000000001" customHeight="1" thickTop="1" thickBot="1" x14ac:dyDescent="0.25">
      <c r="B178" s="5" t="s">
        <v>714</v>
      </c>
      <c r="C178" s="61"/>
      <c r="D178" s="61"/>
      <c r="E178" s="61"/>
      <c r="F178" s="61">
        <v>2500</v>
      </c>
      <c r="G178" s="70">
        <v>1</v>
      </c>
    </row>
    <row r="179" spans="1:8" ht="20.100000000000001" customHeight="1" thickTop="1" thickBot="1" x14ac:dyDescent="0.25">
      <c r="A179" t="s">
        <v>164</v>
      </c>
      <c r="B179" s="5" t="s">
        <v>352</v>
      </c>
      <c r="C179" s="61">
        <v>600</v>
      </c>
      <c r="D179" s="61">
        <v>610</v>
      </c>
      <c r="E179" s="61">
        <v>700</v>
      </c>
      <c r="F179" s="61">
        <v>1000</v>
      </c>
      <c r="G179" s="70">
        <f t="shared" si="2"/>
        <v>0.42857142857142855</v>
      </c>
    </row>
    <row r="180" spans="1:8" ht="20.100000000000001" customHeight="1" thickTop="1" thickBot="1" x14ac:dyDescent="0.25">
      <c r="A180" t="s">
        <v>165</v>
      </c>
      <c r="B180" s="5" t="s">
        <v>307</v>
      </c>
      <c r="C180" s="61">
        <v>4000</v>
      </c>
      <c r="D180" s="61">
        <v>2255</v>
      </c>
      <c r="E180" s="61">
        <v>4000</v>
      </c>
      <c r="F180" s="61">
        <v>3000</v>
      </c>
      <c r="G180" s="70">
        <f t="shared" si="2"/>
        <v>-0.25</v>
      </c>
    </row>
    <row r="181" spans="1:8" ht="20.100000000000001" customHeight="1" thickTop="1" thickBot="1" x14ac:dyDescent="0.25">
      <c r="A181" t="s">
        <v>166</v>
      </c>
      <c r="B181" s="5" t="s">
        <v>347</v>
      </c>
      <c r="C181" s="61">
        <v>2500</v>
      </c>
      <c r="D181" s="61">
        <v>2568</v>
      </c>
      <c r="E181" s="61">
        <v>2500</v>
      </c>
      <c r="F181" s="61">
        <v>2800</v>
      </c>
      <c r="G181" s="70">
        <f t="shared" si="2"/>
        <v>0.12</v>
      </c>
      <c r="H181" s="173"/>
    </row>
    <row r="182" spans="1:8" ht="20.100000000000001" customHeight="1" thickTop="1" thickBot="1" x14ac:dyDescent="0.25">
      <c r="A182" t="s">
        <v>167</v>
      </c>
      <c r="B182" s="5" t="s">
        <v>310</v>
      </c>
      <c r="C182" s="61">
        <v>2000</v>
      </c>
      <c r="D182" s="61">
        <v>1354</v>
      </c>
      <c r="E182" s="61">
        <v>2000</v>
      </c>
      <c r="F182" s="61">
        <v>2000</v>
      </c>
      <c r="G182" s="70">
        <f t="shared" si="2"/>
        <v>0</v>
      </c>
      <c r="H182" s="173"/>
    </row>
    <row r="183" spans="1:8" ht="20.100000000000001" customHeight="1" thickTop="1" thickBot="1" x14ac:dyDescent="0.25">
      <c r="A183" t="s">
        <v>168</v>
      </c>
      <c r="B183" s="5" t="s">
        <v>566</v>
      </c>
      <c r="C183" s="61">
        <v>10000</v>
      </c>
      <c r="D183" s="61">
        <v>6602</v>
      </c>
      <c r="E183" s="61">
        <v>10000</v>
      </c>
      <c r="F183" s="61">
        <v>10000</v>
      </c>
      <c r="G183" s="70">
        <f t="shared" si="2"/>
        <v>0</v>
      </c>
      <c r="H183" s="173"/>
    </row>
    <row r="184" spans="1:8" ht="20.100000000000001" customHeight="1" thickTop="1" thickBot="1" x14ac:dyDescent="0.25">
      <c r="A184" s="5" t="s">
        <v>169</v>
      </c>
      <c r="B184" s="5" t="s">
        <v>337</v>
      </c>
      <c r="C184" s="61">
        <v>8914.84</v>
      </c>
      <c r="D184" s="61">
        <v>10847</v>
      </c>
      <c r="E184" s="61">
        <v>9766</v>
      </c>
      <c r="F184" s="181">
        <v>13425.133106618252</v>
      </c>
      <c r="G184" s="70">
        <f t="shared" si="2"/>
        <v>0.37468084237336186</v>
      </c>
    </row>
    <row r="185" spans="1:8" ht="20.100000000000001" customHeight="1" thickTop="1" thickBot="1" x14ac:dyDescent="0.25">
      <c r="A185" t="s">
        <v>170</v>
      </c>
      <c r="B185" s="5" t="s">
        <v>501</v>
      </c>
      <c r="C185" s="61">
        <v>10000</v>
      </c>
      <c r="D185" s="61">
        <v>7402</v>
      </c>
      <c r="E185" s="61">
        <v>10000</v>
      </c>
      <c r="F185" s="61">
        <v>10000</v>
      </c>
      <c r="G185" s="70">
        <f t="shared" si="2"/>
        <v>0</v>
      </c>
    </row>
    <row r="186" spans="1:8" ht="20.100000000000001" customHeight="1" thickTop="1" thickBot="1" x14ac:dyDescent="0.25">
      <c r="A186" t="s">
        <v>171</v>
      </c>
      <c r="B186" s="5" t="s">
        <v>354</v>
      </c>
      <c r="C186" s="61">
        <v>5600</v>
      </c>
      <c r="D186" s="61">
        <v>5852</v>
      </c>
      <c r="E186" s="61">
        <v>5600</v>
      </c>
      <c r="F186" s="61">
        <v>5600</v>
      </c>
      <c r="G186" s="70">
        <f t="shared" si="2"/>
        <v>0</v>
      </c>
    </row>
    <row r="187" spans="1:8" ht="20.100000000000001" customHeight="1" thickTop="1" thickBot="1" x14ac:dyDescent="0.25">
      <c r="A187" t="s">
        <v>172</v>
      </c>
      <c r="B187" s="5" t="s">
        <v>355</v>
      </c>
      <c r="C187" s="61">
        <v>5000</v>
      </c>
      <c r="D187" s="61">
        <v>3107</v>
      </c>
      <c r="E187" s="61">
        <v>4000</v>
      </c>
      <c r="F187" s="61">
        <v>4000</v>
      </c>
      <c r="G187" s="70">
        <f t="shared" si="2"/>
        <v>0</v>
      </c>
    </row>
    <row r="188" spans="1:8" ht="20.100000000000001" customHeight="1" thickTop="1" thickBot="1" x14ac:dyDescent="0.25">
      <c r="A188" s="5" t="s">
        <v>173</v>
      </c>
      <c r="B188" s="5" t="s">
        <v>356</v>
      </c>
      <c r="C188" s="61">
        <v>1500</v>
      </c>
      <c r="D188" s="61">
        <v>1100</v>
      </c>
      <c r="E188" s="61">
        <v>1500</v>
      </c>
      <c r="F188" s="61">
        <v>1500</v>
      </c>
      <c r="G188" s="70">
        <f t="shared" si="2"/>
        <v>0</v>
      </c>
    </row>
    <row r="189" spans="1:8" ht="20.100000000000001" customHeight="1" thickTop="1" thickBot="1" x14ac:dyDescent="0.25">
      <c r="A189" t="s">
        <v>174</v>
      </c>
      <c r="B189" s="5" t="s">
        <v>415</v>
      </c>
      <c r="C189" s="61">
        <v>10000</v>
      </c>
      <c r="D189" s="61">
        <v>19182</v>
      </c>
      <c r="E189" s="61">
        <v>10000</v>
      </c>
      <c r="F189" s="61">
        <v>15000</v>
      </c>
      <c r="G189" s="70">
        <f t="shared" si="2"/>
        <v>0.5</v>
      </c>
    </row>
    <row r="190" spans="1:8" ht="20.100000000000001" customHeight="1" thickTop="1" thickBot="1" x14ac:dyDescent="0.25">
      <c r="A190" s="5" t="s">
        <v>175</v>
      </c>
      <c r="B190" s="5" t="s">
        <v>357</v>
      </c>
      <c r="C190" s="61">
        <v>4500</v>
      </c>
      <c r="D190" s="61">
        <v>3813</v>
      </c>
      <c r="E190" s="61">
        <v>5500</v>
      </c>
      <c r="F190" s="61">
        <v>4500</v>
      </c>
      <c r="G190" s="70">
        <f t="shared" si="2"/>
        <v>-0.18181818181818182</v>
      </c>
    </row>
    <row r="191" spans="1:8" ht="20.100000000000001" customHeight="1" thickTop="1" thickBot="1" x14ac:dyDescent="0.25">
      <c r="A191" t="s">
        <v>176</v>
      </c>
      <c r="B191" s="5" t="s">
        <v>342</v>
      </c>
      <c r="C191" s="61">
        <v>3000</v>
      </c>
      <c r="D191" s="61">
        <v>2029</v>
      </c>
      <c r="E191" s="61">
        <v>3000</v>
      </c>
      <c r="F191" s="61">
        <v>3000</v>
      </c>
      <c r="G191" s="70">
        <f t="shared" si="2"/>
        <v>0</v>
      </c>
      <c r="H191" s="173"/>
    </row>
    <row r="192" spans="1:8" ht="20.100000000000001" customHeight="1" thickTop="1" thickBot="1" x14ac:dyDescent="0.25">
      <c r="A192" t="s">
        <v>177</v>
      </c>
      <c r="B192" s="5" t="s">
        <v>358</v>
      </c>
      <c r="C192" s="61">
        <v>3500</v>
      </c>
      <c r="D192" s="61">
        <v>6079</v>
      </c>
      <c r="E192" s="61">
        <v>3500</v>
      </c>
      <c r="F192" s="61">
        <v>4500</v>
      </c>
      <c r="G192" s="70">
        <f t="shared" si="2"/>
        <v>0.2857142857142857</v>
      </c>
      <c r="H192" s="173"/>
    </row>
    <row r="193" spans="1:8" ht="20.100000000000001" customHeight="1" thickTop="1" thickBot="1" x14ac:dyDescent="0.25">
      <c r="A193" t="s">
        <v>178</v>
      </c>
      <c r="B193" s="5" t="s">
        <v>359</v>
      </c>
      <c r="C193" s="61">
        <v>35000</v>
      </c>
      <c r="D193" s="61">
        <v>22348</v>
      </c>
      <c r="E193" s="61">
        <v>35000</v>
      </c>
      <c r="F193" s="61">
        <v>25000</v>
      </c>
      <c r="G193" s="70">
        <f t="shared" si="2"/>
        <v>-0.2857142857142857</v>
      </c>
    </row>
    <row r="194" spans="1:8" ht="20.100000000000001" customHeight="1" thickTop="1" thickBot="1" x14ac:dyDescent="0.25">
      <c r="A194" s="66"/>
      <c r="B194" s="217" t="s">
        <v>774</v>
      </c>
      <c r="C194" s="218"/>
      <c r="D194" s="218"/>
      <c r="E194" s="218"/>
      <c r="F194" s="218">
        <v>-10000</v>
      </c>
      <c r="G194" s="219"/>
    </row>
    <row r="195" spans="1:8" ht="20.100000000000001" customHeight="1" thickTop="1" thickBot="1" x14ac:dyDescent="0.25">
      <c r="B195" s="5" t="s">
        <v>812</v>
      </c>
      <c r="C195" s="61"/>
      <c r="D195" s="61"/>
      <c r="E195" s="61"/>
      <c r="F195" s="181">
        <v>25000</v>
      </c>
      <c r="G195" s="70"/>
    </row>
    <row r="196" spans="1:8" ht="20.100000000000001" customHeight="1" thickTop="1" thickBot="1" x14ac:dyDescent="0.25">
      <c r="A196" t="s">
        <v>179</v>
      </c>
      <c r="B196" s="5" t="s">
        <v>604</v>
      </c>
      <c r="C196" s="61">
        <v>48572</v>
      </c>
      <c r="D196" s="61">
        <v>48572</v>
      </c>
      <c r="E196" s="61">
        <v>48572</v>
      </c>
      <c r="F196" s="61">
        <v>48572</v>
      </c>
      <c r="G196" s="70">
        <f t="shared" si="2"/>
        <v>0</v>
      </c>
    </row>
    <row r="197" spans="1:8" ht="20.100000000000001" customHeight="1" thickTop="1" thickBot="1" x14ac:dyDescent="0.25">
      <c r="A197" t="s">
        <v>180</v>
      </c>
      <c r="B197" s="5" t="s">
        <v>605</v>
      </c>
      <c r="C197" s="61">
        <v>3109</v>
      </c>
      <c r="D197" s="61">
        <v>3208</v>
      </c>
      <c r="E197" s="61">
        <v>2065</v>
      </c>
      <c r="F197" s="61">
        <v>1035</v>
      </c>
      <c r="G197" s="70">
        <f t="shared" si="2"/>
        <v>-0.49878934624697335</v>
      </c>
    </row>
    <row r="198" spans="1:8" ht="20.100000000000001" customHeight="1" thickTop="1" thickBot="1" x14ac:dyDescent="0.25">
      <c r="A198" t="s">
        <v>181</v>
      </c>
      <c r="B198" s="5" t="s">
        <v>360</v>
      </c>
      <c r="C198" s="61">
        <v>10000</v>
      </c>
      <c r="D198" s="61">
        <v>10000</v>
      </c>
      <c r="E198" s="61">
        <v>10000</v>
      </c>
      <c r="F198" s="61">
        <v>10000</v>
      </c>
      <c r="G198" s="70">
        <f t="shared" si="2"/>
        <v>0</v>
      </c>
    </row>
    <row r="199" spans="1:8" ht="20.100000000000001" customHeight="1" thickTop="1" thickBot="1" x14ac:dyDescent="0.25">
      <c r="A199" t="s">
        <v>182</v>
      </c>
      <c r="B199" s="5" t="s">
        <v>361</v>
      </c>
      <c r="C199" s="61">
        <v>517</v>
      </c>
      <c r="D199" s="61">
        <v>333</v>
      </c>
      <c r="E199" s="61">
        <v>126</v>
      </c>
      <c r="F199" s="61">
        <v>0</v>
      </c>
      <c r="G199" s="70">
        <f t="shared" si="2"/>
        <v>-1</v>
      </c>
    </row>
    <row r="200" spans="1:8" ht="20.100000000000001" customHeight="1" thickTop="1" thickBot="1" x14ac:dyDescent="0.25">
      <c r="A200" s="5" t="s">
        <v>183</v>
      </c>
      <c r="B200" s="5" t="s">
        <v>362</v>
      </c>
      <c r="C200" s="63">
        <v>40000</v>
      </c>
      <c r="D200" s="63">
        <v>40000</v>
      </c>
      <c r="E200" s="63">
        <v>5000</v>
      </c>
      <c r="F200" s="63">
        <v>20000</v>
      </c>
      <c r="G200" s="70">
        <f t="shared" si="2"/>
        <v>3</v>
      </c>
    </row>
    <row r="201" spans="1:8" ht="20.100000000000001" customHeight="1" thickTop="1" thickBot="1" x14ac:dyDescent="0.25">
      <c r="A201" s="217"/>
      <c r="B201" s="217" t="s">
        <v>754</v>
      </c>
      <c r="C201" s="221"/>
      <c r="D201" s="221"/>
      <c r="E201" s="221"/>
      <c r="F201" s="221">
        <v>-20000</v>
      </c>
      <c r="G201" s="219"/>
    </row>
    <row r="202" spans="1:8" ht="20.100000000000001" customHeight="1" thickTop="1" thickBot="1" x14ac:dyDescent="0.25">
      <c r="A202" t="s">
        <v>184</v>
      </c>
      <c r="B202" s="5" t="s">
        <v>363</v>
      </c>
      <c r="C202" s="61">
        <v>150000</v>
      </c>
      <c r="D202" s="61">
        <v>150000</v>
      </c>
      <c r="E202" s="61">
        <v>220000</v>
      </c>
      <c r="F202" s="61">
        <v>250000</v>
      </c>
      <c r="G202" s="70">
        <f>(F202-E202)/E202</f>
        <v>0.13636363636363635</v>
      </c>
    </row>
    <row r="203" spans="1:8" ht="20.100000000000001" customHeight="1" thickTop="1" thickBot="1" x14ac:dyDescent="0.25">
      <c r="A203" s="66"/>
      <c r="B203" s="217" t="s">
        <v>755</v>
      </c>
      <c r="C203" s="218"/>
      <c r="D203" s="218"/>
      <c r="E203" s="218"/>
      <c r="F203" s="181">
        <v>-70000</v>
      </c>
      <c r="G203" s="219"/>
      <c r="H203" s="173"/>
    </row>
    <row r="204" spans="1:8" ht="20.100000000000001" customHeight="1" thickTop="1" thickBot="1" x14ac:dyDescent="0.25">
      <c r="A204" s="69"/>
      <c r="B204" s="69" t="s">
        <v>14</v>
      </c>
      <c r="C204" s="11">
        <f>SUM(C170:C203)</f>
        <v>426147.83999999997</v>
      </c>
      <c r="D204" s="11">
        <f>SUM(D170:D203)</f>
        <v>425004</v>
      </c>
      <c r="E204" s="11">
        <f>SUM(E170:E203)</f>
        <v>461718</v>
      </c>
      <c r="F204" s="11">
        <f>SUM(F170:F203)</f>
        <v>446153.84910661826</v>
      </c>
      <c r="G204" s="70">
        <f t="shared" si="2"/>
        <v>-3.3709214051394439E-2</v>
      </c>
    </row>
    <row r="205" spans="1:8" s="5" customFormat="1" ht="20.100000000000001" customHeight="1" thickTop="1" x14ac:dyDescent="0.2">
      <c r="A205" s="2"/>
      <c r="B205" s="2"/>
      <c r="C205" s="1"/>
      <c r="D205" s="1"/>
      <c r="E205" s="1"/>
      <c r="F205" s="143"/>
      <c r="G205" s="70"/>
      <c r="H205" s="172"/>
    </row>
    <row r="206" spans="1:8" ht="20.100000000000001" customHeight="1" x14ac:dyDescent="0.2">
      <c r="A206" s="9"/>
      <c r="B206" s="9" t="s">
        <v>15</v>
      </c>
      <c r="E206" s="10"/>
      <c r="F206" s="10"/>
      <c r="G206" s="70"/>
      <c r="H206" s="173"/>
    </row>
    <row r="207" spans="1:8" ht="20.100000000000001" customHeight="1" thickBot="1" x14ac:dyDescent="0.25">
      <c r="A207" t="s">
        <v>185</v>
      </c>
      <c r="B207" s="5" t="s">
        <v>364</v>
      </c>
      <c r="C207" s="10">
        <v>2800</v>
      </c>
      <c r="D207" s="10">
        <v>2580</v>
      </c>
      <c r="E207" s="10">
        <v>2340</v>
      </c>
      <c r="F207" s="145">
        <v>2600</v>
      </c>
      <c r="G207" s="70">
        <f t="shared" si="2"/>
        <v>0.1111111111111111</v>
      </c>
      <c r="H207" s="173"/>
    </row>
    <row r="208" spans="1:8" ht="20.100000000000001" customHeight="1" thickTop="1" thickBot="1" x14ac:dyDescent="0.25">
      <c r="A208" t="s">
        <v>186</v>
      </c>
      <c r="B208" s="5" t="s">
        <v>331</v>
      </c>
      <c r="C208" s="61">
        <v>216</v>
      </c>
      <c r="D208" s="61">
        <v>197</v>
      </c>
      <c r="E208" s="61">
        <v>180</v>
      </c>
      <c r="F208" s="61">
        <v>200</v>
      </c>
      <c r="G208" s="70">
        <f t="shared" si="2"/>
        <v>0.1111111111111111</v>
      </c>
      <c r="H208" s="173"/>
    </row>
    <row r="209" spans="1:8" ht="20.100000000000001" customHeight="1" thickTop="1" thickBot="1" x14ac:dyDescent="0.25">
      <c r="A209" t="s">
        <v>739</v>
      </c>
      <c r="B209" s="5" t="s">
        <v>735</v>
      </c>
      <c r="C209" s="61">
        <v>0</v>
      </c>
      <c r="D209" s="61">
        <v>0</v>
      </c>
      <c r="E209" s="61">
        <v>0</v>
      </c>
      <c r="F209" s="61">
        <f>SUM(F207*0.44%)</f>
        <v>11.440000000000001</v>
      </c>
      <c r="G209" s="70">
        <v>1</v>
      </c>
      <c r="H209" s="173"/>
    </row>
    <row r="210" spans="1:8" ht="20.100000000000001" customHeight="1" thickTop="1" thickBot="1" x14ac:dyDescent="0.25">
      <c r="A210" t="s">
        <v>187</v>
      </c>
      <c r="B210" s="5" t="s">
        <v>337</v>
      </c>
      <c r="C210" s="61">
        <v>438.01</v>
      </c>
      <c r="D210" s="61">
        <v>482</v>
      </c>
      <c r="E210" s="61">
        <v>527</v>
      </c>
      <c r="F210" s="181">
        <v>1008.8875042348238</v>
      </c>
      <c r="G210" s="70">
        <f t="shared" si="2"/>
        <v>0.91439754124255002</v>
      </c>
    </row>
    <row r="211" spans="1:8" ht="20.100000000000001" customHeight="1" thickTop="1" thickBot="1" x14ac:dyDescent="0.25">
      <c r="A211" t="s">
        <v>188</v>
      </c>
      <c r="B211" s="5" t="s">
        <v>347</v>
      </c>
      <c r="C211" s="61">
        <v>750</v>
      </c>
      <c r="D211" s="61">
        <v>391</v>
      </c>
      <c r="E211" s="61">
        <v>750</v>
      </c>
      <c r="F211" s="61">
        <v>700</v>
      </c>
      <c r="G211" s="70">
        <f t="shared" si="2"/>
        <v>-6.6666666666666666E-2</v>
      </c>
    </row>
    <row r="212" spans="1:8" ht="20.100000000000001" customHeight="1" thickTop="1" thickBot="1" x14ac:dyDescent="0.25">
      <c r="A212" t="s">
        <v>189</v>
      </c>
      <c r="B212" s="5" t="s">
        <v>310</v>
      </c>
      <c r="C212" s="61">
        <v>1500</v>
      </c>
      <c r="D212" s="61">
        <v>1019</v>
      </c>
      <c r="E212" s="61">
        <v>2000</v>
      </c>
      <c r="F212" s="61">
        <v>1500</v>
      </c>
      <c r="G212" s="70">
        <f t="shared" si="2"/>
        <v>-0.25</v>
      </c>
      <c r="H212" s="172" t="s">
        <v>27</v>
      </c>
    </row>
    <row r="213" spans="1:8" ht="20.100000000000001" customHeight="1" thickTop="1" thickBot="1" x14ac:dyDescent="0.25">
      <c r="A213" t="s">
        <v>190</v>
      </c>
      <c r="B213" s="5" t="s">
        <v>311</v>
      </c>
      <c r="C213" s="61">
        <v>1500</v>
      </c>
      <c r="D213" s="61">
        <v>2228</v>
      </c>
      <c r="E213" s="61">
        <v>1750</v>
      </c>
      <c r="F213" s="61">
        <v>2000</v>
      </c>
      <c r="G213" s="70">
        <f t="shared" si="2"/>
        <v>0.14285714285714285</v>
      </c>
    </row>
    <row r="214" spans="1:8" s="66" customFormat="1" ht="20.100000000000001" customHeight="1" thickTop="1" thickBot="1" x14ac:dyDescent="0.25">
      <c r="A214" t="s">
        <v>191</v>
      </c>
      <c r="B214" s="5" t="s">
        <v>365</v>
      </c>
      <c r="C214" s="61">
        <v>3000</v>
      </c>
      <c r="D214" s="61">
        <v>11791</v>
      </c>
      <c r="E214" s="61">
        <v>3000</v>
      </c>
      <c r="F214" s="61">
        <v>3000</v>
      </c>
      <c r="G214" s="70">
        <f t="shared" si="2"/>
        <v>0</v>
      </c>
      <c r="H214" s="175"/>
    </row>
    <row r="215" spans="1:8" ht="20.100000000000001" customHeight="1" thickTop="1" thickBot="1" x14ac:dyDescent="0.25">
      <c r="A215" t="s">
        <v>192</v>
      </c>
      <c r="B215" s="5" t="s">
        <v>366</v>
      </c>
      <c r="C215" s="61">
        <v>1000</v>
      </c>
      <c r="D215" s="61">
        <v>310</v>
      </c>
      <c r="E215" s="61">
        <v>1000</v>
      </c>
      <c r="F215" s="61">
        <v>1000</v>
      </c>
      <c r="G215" s="70">
        <f t="shared" si="2"/>
        <v>0</v>
      </c>
      <c r="H215" s="173"/>
    </row>
    <row r="216" spans="1:8" ht="20.100000000000001" customHeight="1" thickTop="1" thickBot="1" x14ac:dyDescent="0.25">
      <c r="A216" t="s">
        <v>649</v>
      </c>
      <c r="B216" s="5" t="s">
        <v>646</v>
      </c>
      <c r="C216" s="61">
        <v>0</v>
      </c>
      <c r="D216" s="61">
        <v>0</v>
      </c>
      <c r="E216" s="61">
        <v>1000</v>
      </c>
      <c r="F216" s="61">
        <v>1000</v>
      </c>
      <c r="G216" s="70">
        <f t="shared" si="2"/>
        <v>0</v>
      </c>
      <c r="H216" s="173"/>
    </row>
    <row r="217" spans="1:8" ht="20.100000000000001" customHeight="1" thickTop="1" thickBot="1" x14ac:dyDescent="0.25">
      <c r="A217" t="s">
        <v>193</v>
      </c>
      <c r="B217" s="5" t="s">
        <v>367</v>
      </c>
      <c r="C217" s="61">
        <v>3000</v>
      </c>
      <c r="D217" s="61">
        <v>0</v>
      </c>
      <c r="E217" s="61">
        <v>3000</v>
      </c>
      <c r="F217" s="61">
        <v>3000</v>
      </c>
      <c r="G217" s="70">
        <f t="shared" ref="G217:G281" si="3">(F217-E217)/E217</f>
        <v>0</v>
      </c>
    </row>
    <row r="218" spans="1:8" ht="20.100000000000001" customHeight="1" thickTop="1" thickBot="1" x14ac:dyDescent="0.25">
      <c r="A218" t="s">
        <v>195</v>
      </c>
      <c r="B218" s="5" t="s">
        <v>369</v>
      </c>
      <c r="C218" s="61">
        <v>500</v>
      </c>
      <c r="D218" s="61">
        <v>0</v>
      </c>
      <c r="E218" s="61">
        <v>500</v>
      </c>
      <c r="F218" s="61">
        <v>0</v>
      </c>
      <c r="G218" s="70">
        <f t="shared" si="3"/>
        <v>-1</v>
      </c>
      <c r="H218" s="173"/>
    </row>
    <row r="219" spans="1:8" ht="20.100000000000001" customHeight="1" thickTop="1" thickBot="1" x14ac:dyDescent="0.25">
      <c r="A219" s="5" t="s">
        <v>194</v>
      </c>
      <c r="B219" s="5" t="s">
        <v>368</v>
      </c>
      <c r="C219" s="61">
        <v>500</v>
      </c>
      <c r="D219" s="61">
        <v>0</v>
      </c>
      <c r="E219" s="61">
        <v>500</v>
      </c>
      <c r="F219" s="61">
        <v>0</v>
      </c>
      <c r="G219" s="70">
        <f t="shared" si="3"/>
        <v>-1</v>
      </c>
      <c r="H219" s="173"/>
    </row>
    <row r="220" spans="1:8" ht="20.100000000000001" customHeight="1" thickTop="1" thickBot="1" x14ac:dyDescent="0.25">
      <c r="A220" t="s">
        <v>197</v>
      </c>
      <c r="B220" s="5" t="s">
        <v>370</v>
      </c>
      <c r="C220" s="63">
        <v>78163</v>
      </c>
      <c r="D220" s="63">
        <v>78163</v>
      </c>
      <c r="E220" s="63">
        <v>79359</v>
      </c>
      <c r="F220" s="63"/>
      <c r="G220" s="70">
        <f t="shared" si="3"/>
        <v>-1</v>
      </c>
      <c r="H220" s="173"/>
    </row>
    <row r="221" spans="1:8" ht="20.100000000000001" customHeight="1" thickTop="1" thickBot="1" x14ac:dyDescent="0.25">
      <c r="A221" t="s">
        <v>564</v>
      </c>
      <c r="B221" s="5" t="s">
        <v>584</v>
      </c>
      <c r="C221" s="63">
        <v>13000</v>
      </c>
      <c r="D221" s="63">
        <v>12500</v>
      </c>
      <c r="E221" s="63">
        <v>15000</v>
      </c>
      <c r="F221" s="63">
        <v>15000</v>
      </c>
      <c r="G221" s="70">
        <f t="shared" si="3"/>
        <v>0</v>
      </c>
      <c r="H221" s="173"/>
    </row>
    <row r="222" spans="1:8" ht="20.100000000000001" customHeight="1" thickTop="1" thickBot="1" x14ac:dyDescent="0.25">
      <c r="A222" t="s">
        <v>211</v>
      </c>
      <c r="B222" s="5" t="s">
        <v>381</v>
      </c>
      <c r="C222" s="61">
        <v>0</v>
      </c>
      <c r="D222" s="61">
        <v>0</v>
      </c>
      <c r="E222" s="61">
        <v>2000</v>
      </c>
      <c r="F222" s="61">
        <v>2000</v>
      </c>
      <c r="G222" s="70">
        <f t="shared" si="3"/>
        <v>0</v>
      </c>
      <c r="H222" s="173"/>
    </row>
    <row r="223" spans="1:8" ht="20.100000000000001" customHeight="1" thickTop="1" thickBot="1" x14ac:dyDescent="0.25">
      <c r="A223" t="s">
        <v>196</v>
      </c>
      <c r="B223" s="5" t="s">
        <v>416</v>
      </c>
      <c r="C223" s="61">
        <v>2000</v>
      </c>
      <c r="D223" s="61">
        <v>3000</v>
      </c>
      <c r="E223" s="61">
        <v>2000</v>
      </c>
      <c r="F223" s="61">
        <v>3000</v>
      </c>
      <c r="G223" s="70">
        <f t="shared" si="3"/>
        <v>0.5</v>
      </c>
    </row>
    <row r="224" spans="1:8" ht="20.100000000000001" customHeight="1" thickTop="1" thickBot="1" x14ac:dyDescent="0.25">
      <c r="A224" t="s">
        <v>203</v>
      </c>
      <c r="B224" s="5" t="s">
        <v>374</v>
      </c>
      <c r="C224" s="61">
        <v>0</v>
      </c>
      <c r="D224" s="61">
        <v>0</v>
      </c>
      <c r="E224" s="61">
        <v>400</v>
      </c>
      <c r="F224" s="61">
        <v>400</v>
      </c>
      <c r="G224" s="70">
        <f t="shared" si="3"/>
        <v>0</v>
      </c>
      <c r="H224" s="173"/>
    </row>
    <row r="225" spans="1:8" ht="20.100000000000001" customHeight="1" thickTop="1" thickBot="1" x14ac:dyDescent="0.25">
      <c r="A225" t="s">
        <v>519</v>
      </c>
      <c r="B225" s="5" t="s">
        <v>514</v>
      </c>
      <c r="C225" s="61">
        <v>0</v>
      </c>
      <c r="D225" s="61">
        <v>0</v>
      </c>
      <c r="E225" s="61">
        <v>2500</v>
      </c>
      <c r="F225" s="61">
        <v>2500</v>
      </c>
      <c r="G225" s="70">
        <f t="shared" si="3"/>
        <v>0</v>
      </c>
    </row>
    <row r="226" spans="1:8" ht="20.100000000000001" customHeight="1" thickTop="1" thickBot="1" x14ac:dyDescent="0.25">
      <c r="A226" t="s">
        <v>665</v>
      </c>
      <c r="B226" s="5" t="s">
        <v>664</v>
      </c>
      <c r="C226" s="61">
        <v>0</v>
      </c>
      <c r="D226" s="61">
        <v>0</v>
      </c>
      <c r="E226" s="61">
        <v>3000</v>
      </c>
      <c r="F226" s="61">
        <v>3000</v>
      </c>
      <c r="G226" s="70">
        <f t="shared" si="3"/>
        <v>0</v>
      </c>
    </row>
    <row r="227" spans="1:8" ht="20.100000000000001" customHeight="1" thickTop="1" thickBot="1" x14ac:dyDescent="0.25">
      <c r="A227" t="s">
        <v>666</v>
      </c>
      <c r="B227" s="5" t="s">
        <v>614</v>
      </c>
      <c r="C227" s="61">
        <v>0</v>
      </c>
      <c r="D227" s="61">
        <v>0</v>
      </c>
      <c r="E227" s="61">
        <v>350</v>
      </c>
      <c r="F227" s="61">
        <v>350</v>
      </c>
      <c r="G227" s="70">
        <f t="shared" si="3"/>
        <v>0</v>
      </c>
    </row>
    <row r="228" spans="1:8" ht="20.100000000000001" customHeight="1" thickTop="1" thickBot="1" x14ac:dyDescent="0.25">
      <c r="A228" s="68"/>
      <c r="B228" s="68" t="s">
        <v>16</v>
      </c>
      <c r="C228" s="11">
        <f>SUM(C207:C227)</f>
        <v>108367.01</v>
      </c>
      <c r="D228" s="11">
        <f>SUM(D207:D227)</f>
        <v>112661</v>
      </c>
      <c r="E228" s="11">
        <f>SUM(E207:E227)</f>
        <v>121156</v>
      </c>
      <c r="F228" s="11">
        <f>SUM(F207:F227)</f>
        <v>42270.327504234825</v>
      </c>
      <c r="G228" s="70">
        <f t="shared" si="3"/>
        <v>-0.6511082612150052</v>
      </c>
    </row>
    <row r="229" spans="1:8" ht="20.100000000000001" customHeight="1" thickTop="1" x14ac:dyDescent="0.2">
      <c r="A229" s="135"/>
      <c r="B229" s="135"/>
      <c r="C229" s="1"/>
      <c r="D229" s="1"/>
      <c r="E229" s="1"/>
      <c r="F229" s="143"/>
      <c r="G229" s="70"/>
    </row>
    <row r="230" spans="1:8" ht="20.100000000000001" customHeight="1" x14ac:dyDescent="0.2">
      <c r="A230" s="9"/>
      <c r="B230" s="9" t="s">
        <v>659</v>
      </c>
      <c r="E230" s="10"/>
      <c r="F230" s="10"/>
      <c r="G230" s="70"/>
    </row>
    <row r="231" spans="1:8" ht="20.100000000000001" customHeight="1" thickBot="1" x14ac:dyDescent="0.25">
      <c r="A231" s="5" t="s">
        <v>198</v>
      </c>
      <c r="B231" s="5" t="s">
        <v>371</v>
      </c>
      <c r="C231" s="10">
        <v>500</v>
      </c>
      <c r="D231" s="10">
        <v>500</v>
      </c>
      <c r="E231" s="10">
        <v>0</v>
      </c>
      <c r="F231" s="145"/>
      <c r="G231" s="70">
        <v>0</v>
      </c>
    </row>
    <row r="232" spans="1:8" ht="20.100000000000001" customHeight="1" thickTop="1" thickBot="1" x14ac:dyDescent="0.25">
      <c r="A232" s="5" t="s">
        <v>199</v>
      </c>
      <c r="B232" s="5" t="s">
        <v>372</v>
      </c>
      <c r="C232" s="61">
        <v>2500</v>
      </c>
      <c r="D232" s="61">
        <v>2500</v>
      </c>
      <c r="E232" s="61">
        <v>0</v>
      </c>
      <c r="F232" s="61"/>
      <c r="G232" s="70">
        <v>0</v>
      </c>
      <c r="H232" s="173"/>
    </row>
    <row r="233" spans="1:8" ht="20.100000000000001" customHeight="1" thickTop="1" thickBot="1" x14ac:dyDescent="0.25">
      <c r="A233" s="5" t="s">
        <v>200</v>
      </c>
      <c r="B233" s="5" t="s">
        <v>498</v>
      </c>
      <c r="C233" s="61">
        <v>200</v>
      </c>
      <c r="D233" s="61">
        <v>200</v>
      </c>
      <c r="E233" s="61">
        <v>0</v>
      </c>
      <c r="F233" s="61"/>
      <c r="G233" s="70">
        <v>0</v>
      </c>
    </row>
    <row r="234" spans="1:8" ht="20.100000000000001" customHeight="1" thickTop="1" thickBot="1" x14ac:dyDescent="0.25">
      <c r="A234" s="5" t="s">
        <v>201</v>
      </c>
      <c r="B234" s="5" t="s">
        <v>499</v>
      </c>
      <c r="C234" s="61">
        <v>5000</v>
      </c>
      <c r="D234" s="61">
        <v>5000</v>
      </c>
      <c r="E234" s="61">
        <v>0</v>
      </c>
      <c r="F234" s="61"/>
      <c r="G234" s="70">
        <v>0</v>
      </c>
    </row>
    <row r="235" spans="1:8" ht="20.100000000000001" customHeight="1" thickTop="1" thickBot="1" x14ac:dyDescent="0.25">
      <c r="A235" s="5" t="s">
        <v>202</v>
      </c>
      <c r="B235" s="5" t="s">
        <v>373</v>
      </c>
      <c r="C235" s="61">
        <v>1000</v>
      </c>
      <c r="D235" s="61">
        <v>1000</v>
      </c>
      <c r="E235" s="61">
        <v>0</v>
      </c>
      <c r="F235" s="61"/>
      <c r="G235" s="70">
        <v>0</v>
      </c>
      <c r="H235" s="173"/>
    </row>
    <row r="236" spans="1:8" ht="20.100000000000001" customHeight="1" thickTop="1" thickBot="1" x14ac:dyDescent="0.25">
      <c r="A236" t="s">
        <v>203</v>
      </c>
      <c r="B236" s="5" t="s">
        <v>374</v>
      </c>
      <c r="C236" s="61">
        <v>400</v>
      </c>
      <c r="D236" s="61">
        <v>400</v>
      </c>
      <c r="E236" s="61">
        <v>0</v>
      </c>
      <c r="F236" s="61"/>
      <c r="G236" s="70">
        <v>0</v>
      </c>
    </row>
    <row r="237" spans="1:8" ht="20.100000000000001" customHeight="1" thickTop="1" thickBot="1" x14ac:dyDescent="0.25">
      <c r="A237" t="s">
        <v>204</v>
      </c>
      <c r="B237" s="5" t="s">
        <v>375</v>
      </c>
      <c r="C237" s="61">
        <v>58338</v>
      </c>
      <c r="D237" s="61">
        <v>58338</v>
      </c>
      <c r="E237" s="61">
        <v>0</v>
      </c>
      <c r="F237" s="61"/>
      <c r="G237" s="70">
        <v>0</v>
      </c>
    </row>
    <row r="238" spans="1:8" ht="20.100000000000001" customHeight="1" thickTop="1" thickBot="1" x14ac:dyDescent="0.25">
      <c r="A238" t="s">
        <v>205</v>
      </c>
      <c r="B238" s="5" t="s">
        <v>655</v>
      </c>
      <c r="C238" s="61">
        <v>3000</v>
      </c>
      <c r="D238" s="61">
        <v>3008</v>
      </c>
      <c r="E238" s="61">
        <v>0</v>
      </c>
      <c r="F238" s="61"/>
      <c r="G238" s="70">
        <v>0</v>
      </c>
    </row>
    <row r="239" spans="1:8" ht="20.100000000000001" customHeight="1" thickTop="1" thickBot="1" x14ac:dyDescent="0.25">
      <c r="A239" t="s">
        <v>206</v>
      </c>
      <c r="B239" s="5" t="s">
        <v>376</v>
      </c>
      <c r="C239" s="61">
        <v>11000</v>
      </c>
      <c r="D239" s="61">
        <v>11000</v>
      </c>
      <c r="E239" s="61">
        <v>0</v>
      </c>
      <c r="F239" s="61"/>
      <c r="G239" s="70">
        <v>0</v>
      </c>
    </row>
    <row r="240" spans="1:8" ht="20.100000000000001" customHeight="1" thickTop="1" thickBot="1" x14ac:dyDescent="0.25">
      <c r="A240" s="5" t="s">
        <v>207</v>
      </c>
      <c r="B240" s="5" t="s">
        <v>377</v>
      </c>
      <c r="C240" s="61">
        <v>375</v>
      </c>
      <c r="D240" s="61">
        <v>375</v>
      </c>
      <c r="E240" s="61">
        <v>0</v>
      </c>
      <c r="F240" s="61"/>
      <c r="G240" s="70">
        <v>0</v>
      </c>
    </row>
    <row r="241" spans="1:8" ht="20.100000000000001" customHeight="1" thickTop="1" thickBot="1" x14ac:dyDescent="0.25">
      <c r="A241" s="5" t="s">
        <v>208</v>
      </c>
      <c r="B241" s="5" t="s">
        <v>379</v>
      </c>
      <c r="C241" s="61">
        <v>1000</v>
      </c>
      <c r="D241" s="61">
        <v>1000</v>
      </c>
      <c r="E241" s="61">
        <v>0</v>
      </c>
      <c r="F241" s="61"/>
      <c r="G241" s="70">
        <v>0</v>
      </c>
    </row>
    <row r="242" spans="1:8" ht="20.100000000000001" customHeight="1" thickTop="1" thickBot="1" x14ac:dyDescent="0.25">
      <c r="A242" s="5" t="s">
        <v>209</v>
      </c>
      <c r="B242" s="5" t="s">
        <v>378</v>
      </c>
      <c r="C242" s="61">
        <v>3000</v>
      </c>
      <c r="D242" s="61">
        <v>3000</v>
      </c>
      <c r="E242" s="61">
        <v>0</v>
      </c>
      <c r="F242" s="61"/>
      <c r="G242" s="70">
        <v>0</v>
      </c>
      <c r="H242" s="173"/>
    </row>
    <row r="243" spans="1:8" ht="20.100000000000001" customHeight="1" thickTop="1" thickBot="1" x14ac:dyDescent="0.25">
      <c r="A243" s="5" t="s">
        <v>210</v>
      </c>
      <c r="B243" s="5" t="s">
        <v>380</v>
      </c>
      <c r="C243" s="61">
        <v>1250</v>
      </c>
      <c r="D243" s="61">
        <v>1250</v>
      </c>
      <c r="E243" s="61">
        <v>0</v>
      </c>
      <c r="F243" s="61"/>
      <c r="G243" s="70">
        <v>0</v>
      </c>
    </row>
    <row r="244" spans="1:8" ht="20.100000000000001" customHeight="1" thickTop="1" thickBot="1" x14ac:dyDescent="0.25">
      <c r="A244" s="5" t="s">
        <v>502</v>
      </c>
      <c r="B244" s="5" t="s">
        <v>500</v>
      </c>
      <c r="C244" s="61">
        <v>6234</v>
      </c>
      <c r="D244" s="61">
        <v>6234</v>
      </c>
      <c r="E244" s="61">
        <v>0</v>
      </c>
      <c r="F244" s="61"/>
      <c r="G244" s="70">
        <v>0</v>
      </c>
    </row>
    <row r="245" spans="1:8" ht="20.100000000000001" customHeight="1" thickTop="1" thickBot="1" x14ac:dyDescent="0.25">
      <c r="A245" t="s">
        <v>211</v>
      </c>
      <c r="B245" s="5" t="s">
        <v>381</v>
      </c>
      <c r="C245" s="61">
        <v>2000</v>
      </c>
      <c r="D245" s="61">
        <v>2000</v>
      </c>
      <c r="E245" s="61">
        <v>0</v>
      </c>
      <c r="F245" s="61"/>
      <c r="G245" s="70">
        <v>0</v>
      </c>
      <c r="H245" s="172" t="s">
        <v>27</v>
      </c>
    </row>
    <row r="246" spans="1:8" ht="20.100000000000001" customHeight="1" thickTop="1" thickBot="1" x14ac:dyDescent="0.25">
      <c r="A246" t="s">
        <v>519</v>
      </c>
      <c r="B246" s="5" t="s">
        <v>514</v>
      </c>
      <c r="C246" s="61">
        <v>1500</v>
      </c>
      <c r="D246" s="61">
        <v>1500</v>
      </c>
      <c r="E246" s="61">
        <v>0</v>
      </c>
      <c r="F246" s="61"/>
      <c r="G246" s="70">
        <v>0</v>
      </c>
    </row>
    <row r="247" spans="1:8" ht="20.100000000000001" customHeight="1" thickTop="1" thickBot="1" x14ac:dyDescent="0.25">
      <c r="A247" t="s">
        <v>586</v>
      </c>
      <c r="B247" s="5" t="s">
        <v>527</v>
      </c>
      <c r="C247" s="61">
        <v>1000</v>
      </c>
      <c r="D247" s="61">
        <v>1000</v>
      </c>
      <c r="E247" s="61">
        <v>0</v>
      </c>
      <c r="F247" s="61"/>
      <c r="G247" s="70">
        <v>0</v>
      </c>
      <c r="H247" s="173"/>
    </row>
    <row r="248" spans="1:8" s="9" customFormat="1" ht="18.75" customHeight="1" thickTop="1" thickBot="1" x14ac:dyDescent="0.25">
      <c r="A248" s="134"/>
      <c r="B248" s="134" t="s">
        <v>656</v>
      </c>
      <c r="C248" s="11">
        <f>SUM(C231:C247)</f>
        <v>98297</v>
      </c>
      <c r="D248" s="11">
        <f>SUM(D231:D247)</f>
        <v>98305</v>
      </c>
      <c r="E248" s="11">
        <f>SUM(E231:E247)</f>
        <v>0</v>
      </c>
      <c r="F248" s="11">
        <f>SUM(F231:F247)</f>
        <v>0</v>
      </c>
      <c r="G248" s="70">
        <v>0</v>
      </c>
      <c r="H248" s="176"/>
    </row>
    <row r="249" spans="1:8" ht="20.100000000000001" customHeight="1" thickTop="1" x14ac:dyDescent="0.2">
      <c r="A249" s="135"/>
      <c r="B249" s="135"/>
      <c r="C249" s="1"/>
      <c r="D249" s="1"/>
      <c r="E249" s="1"/>
      <c r="F249" s="143"/>
      <c r="G249" s="70"/>
      <c r="H249" s="173"/>
    </row>
    <row r="250" spans="1:8" s="9" customFormat="1" ht="18.75" customHeight="1" thickBot="1" x14ac:dyDescent="0.25">
      <c r="A250" s="2"/>
      <c r="B250" s="3" t="s">
        <v>648</v>
      </c>
      <c r="C250" s="1"/>
      <c r="D250" s="1"/>
      <c r="E250" s="1"/>
      <c r="F250" s="144"/>
      <c r="G250" s="70"/>
      <c r="H250" s="176"/>
    </row>
    <row r="251" spans="1:8" ht="20.100000000000001" customHeight="1" thickTop="1" thickBot="1" x14ac:dyDescent="0.25">
      <c r="A251" t="s">
        <v>205</v>
      </c>
      <c r="B251" s="5" t="s">
        <v>647</v>
      </c>
      <c r="C251" s="61">
        <v>0</v>
      </c>
      <c r="D251" s="61">
        <v>0</v>
      </c>
      <c r="E251" s="61">
        <v>3000</v>
      </c>
      <c r="F251" s="61">
        <v>3500</v>
      </c>
      <c r="G251" s="70">
        <f t="shared" si="3"/>
        <v>0.16666666666666666</v>
      </c>
      <c r="H251" s="173"/>
    </row>
    <row r="252" spans="1:8" ht="20.100000000000001" customHeight="1" thickTop="1" thickBot="1" x14ac:dyDescent="0.25">
      <c r="A252" s="5" t="s">
        <v>137</v>
      </c>
      <c r="B252" s="5" t="s">
        <v>670</v>
      </c>
      <c r="C252" s="61">
        <v>0</v>
      </c>
      <c r="D252" s="61">
        <v>0</v>
      </c>
      <c r="E252" s="61">
        <v>10000</v>
      </c>
      <c r="F252" s="61">
        <v>12500</v>
      </c>
      <c r="G252" s="70">
        <f t="shared" si="3"/>
        <v>0.25</v>
      </c>
      <c r="H252" s="173"/>
    </row>
    <row r="253" spans="1:8" ht="20.100000000000001" customHeight="1" thickTop="1" thickBot="1" x14ac:dyDescent="0.25">
      <c r="A253" t="s">
        <v>663</v>
      </c>
      <c r="B253" s="5" t="s">
        <v>658</v>
      </c>
      <c r="C253" s="61">
        <v>0</v>
      </c>
      <c r="D253" s="61">
        <v>0</v>
      </c>
      <c r="E253" s="61">
        <v>15840</v>
      </c>
      <c r="F253" s="61">
        <v>15840</v>
      </c>
      <c r="G253" s="70">
        <f t="shared" si="3"/>
        <v>0</v>
      </c>
      <c r="H253" s="173"/>
    </row>
    <row r="254" spans="1:8" ht="20.100000000000001" customHeight="1" thickTop="1" thickBot="1" x14ac:dyDescent="0.25">
      <c r="A254" s="9"/>
      <c r="B254" s="9" t="s">
        <v>716</v>
      </c>
      <c r="E254" s="10"/>
      <c r="F254" s="146"/>
      <c r="G254" s="70"/>
    </row>
    <row r="255" spans="1:8" ht="20.100000000000001" customHeight="1" thickTop="1" thickBot="1" x14ac:dyDescent="0.25">
      <c r="A255" s="5" t="s">
        <v>198</v>
      </c>
      <c r="B255" s="5" t="s">
        <v>371</v>
      </c>
      <c r="C255" s="61">
        <v>0</v>
      </c>
      <c r="D255" s="61">
        <v>0</v>
      </c>
      <c r="E255" s="61">
        <v>500</v>
      </c>
      <c r="F255" s="61"/>
      <c r="G255" s="70">
        <f t="shared" si="3"/>
        <v>-1</v>
      </c>
    </row>
    <row r="256" spans="1:8" ht="20.100000000000001" customHeight="1" thickTop="1" thickBot="1" x14ac:dyDescent="0.25">
      <c r="A256" s="5" t="s">
        <v>199</v>
      </c>
      <c r="B256" s="5" t="s">
        <v>372</v>
      </c>
      <c r="C256" s="61">
        <v>0</v>
      </c>
      <c r="D256" s="61">
        <v>0</v>
      </c>
      <c r="E256" s="61">
        <v>3500</v>
      </c>
      <c r="F256" s="61"/>
      <c r="G256" s="70">
        <f t="shared" si="3"/>
        <v>-1</v>
      </c>
    </row>
    <row r="257" spans="1:8" ht="20.100000000000001" customHeight="1" thickTop="1" thickBot="1" x14ac:dyDescent="0.25">
      <c r="A257" s="5" t="s">
        <v>207</v>
      </c>
      <c r="B257" s="5" t="s">
        <v>377</v>
      </c>
      <c r="C257" s="61">
        <v>0</v>
      </c>
      <c r="D257" s="61">
        <v>0</v>
      </c>
      <c r="E257" s="61">
        <v>375</v>
      </c>
      <c r="F257" s="61"/>
      <c r="G257" s="70">
        <f t="shared" si="3"/>
        <v>-1</v>
      </c>
    </row>
    <row r="258" spans="1:8" ht="19.899999999999999" customHeight="1" thickTop="1" thickBot="1" x14ac:dyDescent="0.25">
      <c r="A258" s="5" t="s">
        <v>208</v>
      </c>
      <c r="B258" s="5" t="s">
        <v>379</v>
      </c>
      <c r="C258" s="61">
        <v>0</v>
      </c>
      <c r="D258" s="61">
        <v>0</v>
      </c>
      <c r="E258" s="61">
        <v>1000</v>
      </c>
      <c r="F258" s="61"/>
      <c r="G258" s="70">
        <f t="shared" si="3"/>
        <v>-1</v>
      </c>
      <c r="H258" s="173"/>
    </row>
    <row r="259" spans="1:8" ht="19.899999999999999" customHeight="1" thickTop="1" thickBot="1" x14ac:dyDescent="0.25">
      <c r="A259" s="5" t="s">
        <v>209</v>
      </c>
      <c r="B259" s="5" t="s">
        <v>378</v>
      </c>
      <c r="C259" s="61">
        <v>0</v>
      </c>
      <c r="D259" s="61">
        <v>0</v>
      </c>
      <c r="E259" s="61">
        <v>3000</v>
      </c>
      <c r="F259" s="61"/>
      <c r="G259" s="70">
        <f t="shared" si="3"/>
        <v>-1</v>
      </c>
      <c r="H259" s="173"/>
    </row>
    <row r="260" spans="1:8" ht="19.899999999999999" customHeight="1" thickTop="1" thickBot="1" x14ac:dyDescent="0.25">
      <c r="A260" s="5" t="s">
        <v>210</v>
      </c>
      <c r="B260" s="5" t="s">
        <v>380</v>
      </c>
      <c r="C260" s="61">
        <v>0</v>
      </c>
      <c r="D260" s="61">
        <v>0</v>
      </c>
      <c r="E260" s="61">
        <v>1500</v>
      </c>
      <c r="F260" s="61"/>
      <c r="G260" s="70">
        <f t="shared" si="3"/>
        <v>-1</v>
      </c>
    </row>
    <row r="261" spans="1:8" ht="19.899999999999999" customHeight="1" thickTop="1" thickBot="1" x14ac:dyDescent="0.25">
      <c r="A261" t="s">
        <v>586</v>
      </c>
      <c r="B261" s="5" t="s">
        <v>527</v>
      </c>
      <c r="C261" s="61">
        <v>0</v>
      </c>
      <c r="D261" s="61">
        <v>0</v>
      </c>
      <c r="E261" s="61">
        <v>5000</v>
      </c>
      <c r="F261" s="61"/>
      <c r="G261" s="70">
        <f t="shared" si="3"/>
        <v>-1</v>
      </c>
    </row>
    <row r="262" spans="1:8" ht="19.899999999999999" customHeight="1" thickTop="1" thickBot="1" x14ac:dyDescent="0.25">
      <c r="A262" t="s">
        <v>667</v>
      </c>
      <c r="B262" s="5" t="s">
        <v>615</v>
      </c>
      <c r="C262" s="61">
        <v>0</v>
      </c>
      <c r="D262" s="61">
        <v>0</v>
      </c>
      <c r="E262" s="61">
        <v>1885</v>
      </c>
      <c r="F262" s="61"/>
      <c r="G262" s="70">
        <f t="shared" si="3"/>
        <v>-1</v>
      </c>
    </row>
    <row r="263" spans="1:8" ht="19.899999999999999" customHeight="1" thickTop="1" thickBot="1" x14ac:dyDescent="0.25">
      <c r="B263" s="5" t="s">
        <v>715</v>
      </c>
      <c r="C263" s="61"/>
      <c r="D263" s="61"/>
      <c r="E263" s="61"/>
      <c r="F263" s="61"/>
      <c r="G263" s="70"/>
    </row>
    <row r="264" spans="1:8" ht="19.899999999999999" customHeight="1" thickTop="1" thickBot="1" x14ac:dyDescent="0.25">
      <c r="B264" s="9" t="s">
        <v>717</v>
      </c>
      <c r="C264" s="61"/>
      <c r="D264" s="61"/>
      <c r="E264" s="61"/>
      <c r="F264" s="61"/>
      <c r="G264" s="70"/>
      <c r="H264" s="173"/>
    </row>
    <row r="265" spans="1:8" ht="20.100000000000001" customHeight="1" thickTop="1" thickBot="1" x14ac:dyDescent="0.25">
      <c r="A265" t="s">
        <v>204</v>
      </c>
      <c r="B265" s="5" t="s">
        <v>375</v>
      </c>
      <c r="C265" s="61">
        <v>0</v>
      </c>
      <c r="D265" s="61">
        <v>0</v>
      </c>
      <c r="E265" s="61">
        <v>58338</v>
      </c>
      <c r="F265" s="61">
        <v>60088</v>
      </c>
      <c r="G265" s="70">
        <f t="shared" si="3"/>
        <v>2.9997600191984643E-2</v>
      </c>
    </row>
    <row r="266" spans="1:8" ht="19.899999999999999" customHeight="1" thickTop="1" thickBot="1" x14ac:dyDescent="0.25">
      <c r="A266" t="s">
        <v>206</v>
      </c>
      <c r="B266" s="5" t="s">
        <v>376</v>
      </c>
      <c r="C266" s="61">
        <v>0</v>
      </c>
      <c r="D266" s="61">
        <v>0</v>
      </c>
      <c r="E266" s="61">
        <v>12500</v>
      </c>
      <c r="F266" s="61">
        <v>12500</v>
      </c>
      <c r="G266" s="70">
        <f t="shared" si="3"/>
        <v>0</v>
      </c>
    </row>
    <row r="267" spans="1:8" ht="19.899999999999999" customHeight="1" thickTop="1" thickBot="1" x14ac:dyDescent="0.25">
      <c r="A267" s="12"/>
      <c r="B267" s="134" t="s">
        <v>660</v>
      </c>
      <c r="C267" s="11">
        <f>SUM(C250:C266)</f>
        <v>0</v>
      </c>
      <c r="D267" s="11">
        <f>SUM(D250:D266)</f>
        <v>0</v>
      </c>
      <c r="E267" s="11">
        <f>SUM(E250:E266)</f>
        <v>116438</v>
      </c>
      <c r="F267" s="11">
        <f>SUM(F250:F266)</f>
        <v>104428</v>
      </c>
      <c r="G267" s="70">
        <f t="shared" si="3"/>
        <v>-0.10314502138477129</v>
      </c>
    </row>
    <row r="268" spans="1:8" ht="19.899999999999999" customHeight="1" thickTop="1" thickBot="1" x14ac:dyDescent="0.25">
      <c r="C268" s="41"/>
      <c r="D268" s="41"/>
      <c r="E268" s="41"/>
      <c r="F268" s="67"/>
      <c r="G268" s="70"/>
    </row>
    <row r="269" spans="1:8" ht="20.100000000000001" customHeight="1" thickTop="1" thickBot="1" x14ac:dyDescent="0.3">
      <c r="A269" s="47"/>
      <c r="B269" s="47" t="s">
        <v>10</v>
      </c>
      <c r="C269" s="46">
        <f>+C60+C67+C93+C139+C167+C204+C228+C248+C267</f>
        <v>2754188.8099999996</v>
      </c>
      <c r="D269" s="46">
        <f>+D60+D67+D93+D139+D167+D204+D228+D248+D267</f>
        <v>2586354.1100000003</v>
      </c>
      <c r="E269" s="46">
        <f>+E60+E67+E93+E139+E167+E204+E228+E248+E267</f>
        <v>2949952.85</v>
      </c>
      <c r="F269" s="46">
        <f>+F60+F67+F93+F139+F167+F204+F228+F248+F267</f>
        <v>2908745.8759639249</v>
      </c>
      <c r="G269" s="70">
        <f t="shared" si="3"/>
        <v>-1.3968689037207891E-2</v>
      </c>
    </row>
    <row r="270" spans="1:8" ht="20.100000000000001" customHeight="1" thickTop="1" x14ac:dyDescent="0.2">
      <c r="A270" s="9"/>
      <c r="B270" s="9"/>
      <c r="C270" s="41"/>
      <c r="D270" s="41"/>
      <c r="E270" s="41"/>
      <c r="F270" s="147"/>
      <c r="G270" s="70"/>
    </row>
    <row r="271" spans="1:8" ht="20.100000000000001" customHeight="1" x14ac:dyDescent="0.2">
      <c r="A271" s="9"/>
      <c r="B271" s="9" t="s">
        <v>591</v>
      </c>
      <c r="E271" s="10"/>
      <c r="F271" s="10"/>
      <c r="G271" s="70"/>
    </row>
    <row r="272" spans="1:8" ht="20.100000000000001" customHeight="1" thickBot="1" x14ac:dyDescent="0.25">
      <c r="A272" s="5" t="s">
        <v>212</v>
      </c>
      <c r="B272" s="5" t="s">
        <v>329</v>
      </c>
      <c r="C272" s="10">
        <v>393726</v>
      </c>
      <c r="D272" s="10">
        <v>400269</v>
      </c>
      <c r="E272" s="10">
        <v>412443.2</v>
      </c>
      <c r="F272" s="10">
        <v>454583.51</v>
      </c>
      <c r="G272" s="70">
        <f t="shared" si="3"/>
        <v>0.10217239610205719</v>
      </c>
    </row>
    <row r="273" spans="1:7" ht="20.100000000000001" customHeight="1" thickTop="1" thickBot="1" x14ac:dyDescent="0.25">
      <c r="A273" s="5" t="s">
        <v>639</v>
      </c>
      <c r="B273" s="5" t="s">
        <v>629</v>
      </c>
      <c r="C273" s="61">
        <v>0</v>
      </c>
      <c r="D273" s="61">
        <v>0</v>
      </c>
      <c r="E273" s="61">
        <v>2459</v>
      </c>
      <c r="F273" s="61">
        <v>5475.67</v>
      </c>
      <c r="G273" s="70">
        <f t="shared" si="3"/>
        <v>1.2267873119154129</v>
      </c>
    </row>
    <row r="274" spans="1:7" ht="20.100000000000001" customHeight="1" thickTop="1" thickBot="1" x14ac:dyDescent="0.25">
      <c r="A274" t="s">
        <v>214</v>
      </c>
      <c r="B274" s="5" t="s">
        <v>45</v>
      </c>
      <c r="C274" s="61">
        <v>45000</v>
      </c>
      <c r="D274" s="61">
        <v>59666</v>
      </c>
      <c r="E274" s="61">
        <v>50000</v>
      </c>
      <c r="F274" s="61">
        <v>50000</v>
      </c>
      <c r="G274" s="70">
        <f t="shared" si="3"/>
        <v>0</v>
      </c>
    </row>
    <row r="275" spans="1:7" ht="20.100000000000001" customHeight="1" thickTop="1" thickBot="1" x14ac:dyDescent="0.25">
      <c r="A275" s="5" t="s">
        <v>213</v>
      </c>
      <c r="B275" s="5" t="s">
        <v>284</v>
      </c>
      <c r="C275" s="61">
        <v>10000</v>
      </c>
      <c r="D275" s="61">
        <v>12135</v>
      </c>
      <c r="E275" s="61">
        <v>12500</v>
      </c>
      <c r="F275" s="61">
        <v>20000</v>
      </c>
      <c r="G275" s="70">
        <f t="shared" si="3"/>
        <v>0.6</v>
      </c>
    </row>
    <row r="276" spans="1:7" ht="20.100000000000001" customHeight="1" thickTop="1" thickBot="1" x14ac:dyDescent="0.25">
      <c r="A276" t="s">
        <v>215</v>
      </c>
      <c r="B276" s="5" t="s">
        <v>331</v>
      </c>
      <c r="C276" s="61">
        <v>34167</v>
      </c>
      <c r="D276" s="61">
        <v>32131</v>
      </c>
      <c r="E276" s="61">
        <v>36760</v>
      </c>
      <c r="F276" s="61">
        <v>40815</v>
      </c>
      <c r="G276" s="70">
        <f t="shared" si="3"/>
        <v>0.11031011969532101</v>
      </c>
    </row>
    <row r="277" spans="1:7" ht="20.100000000000001" customHeight="1" thickTop="1" thickBot="1" x14ac:dyDescent="0.25">
      <c r="A277" t="s">
        <v>742</v>
      </c>
      <c r="B277" s="5" t="s">
        <v>735</v>
      </c>
      <c r="C277" s="61">
        <v>0</v>
      </c>
      <c r="D277" s="61">
        <v>0</v>
      </c>
      <c r="E277" s="61">
        <v>0</v>
      </c>
      <c r="F277" s="61">
        <f>SUM(F272:F275)*0.44%</f>
        <v>2332.2603919999997</v>
      </c>
      <c r="G277" s="70">
        <v>1</v>
      </c>
    </row>
    <row r="278" spans="1:7" ht="20.100000000000001" customHeight="1" thickTop="1" thickBot="1" x14ac:dyDescent="0.25">
      <c r="A278" s="5" t="s">
        <v>216</v>
      </c>
      <c r="B278" s="5" t="s">
        <v>286</v>
      </c>
      <c r="C278" s="61">
        <v>29614</v>
      </c>
      <c r="D278" s="61">
        <v>31877</v>
      </c>
      <c r="E278" s="61">
        <v>31638</v>
      </c>
      <c r="F278" s="61">
        <v>36979</v>
      </c>
      <c r="G278" s="70">
        <f t="shared" si="3"/>
        <v>0.16881598078260321</v>
      </c>
    </row>
    <row r="279" spans="1:7" ht="20.100000000000001" customHeight="1" thickTop="1" thickBot="1" x14ac:dyDescent="0.25">
      <c r="A279" s="5" t="s">
        <v>217</v>
      </c>
      <c r="B279" s="5" t="s">
        <v>526</v>
      </c>
      <c r="C279" s="61">
        <v>65251</v>
      </c>
      <c r="D279" s="61">
        <v>64843</v>
      </c>
      <c r="E279" s="61">
        <v>63481</v>
      </c>
      <c r="F279" s="61">
        <v>55868</v>
      </c>
      <c r="G279" s="70">
        <f t="shared" si="3"/>
        <v>-0.11992564704399741</v>
      </c>
    </row>
    <row r="280" spans="1:7" ht="20.100000000000001" customHeight="1" thickTop="1" thickBot="1" x14ac:dyDescent="0.25">
      <c r="A280" s="5" t="s">
        <v>705</v>
      </c>
      <c r="B280" s="5" t="s">
        <v>706</v>
      </c>
      <c r="C280" s="61">
        <v>0</v>
      </c>
      <c r="D280" s="61">
        <v>0</v>
      </c>
      <c r="E280" s="61">
        <v>0</v>
      </c>
      <c r="F280" s="61">
        <v>0</v>
      </c>
      <c r="G280" s="70">
        <v>0</v>
      </c>
    </row>
    <row r="281" spans="1:7" ht="20.100000000000001" customHeight="1" thickTop="1" thickBot="1" x14ac:dyDescent="0.25">
      <c r="A281" s="5" t="s">
        <v>218</v>
      </c>
      <c r="B281" s="5" t="s">
        <v>289</v>
      </c>
      <c r="C281" s="61">
        <v>2325</v>
      </c>
      <c r="D281" s="61">
        <v>2333</v>
      </c>
      <c r="E281" s="61">
        <v>2970</v>
      </c>
      <c r="F281" s="61">
        <v>3040</v>
      </c>
      <c r="G281" s="70">
        <f t="shared" si="3"/>
        <v>2.3569023569023569E-2</v>
      </c>
    </row>
    <row r="282" spans="1:7" ht="20.100000000000001" customHeight="1" thickTop="1" thickBot="1" x14ac:dyDescent="0.25">
      <c r="A282" t="s">
        <v>219</v>
      </c>
      <c r="B282" s="5" t="s">
        <v>382</v>
      </c>
      <c r="C282" s="61">
        <v>3500</v>
      </c>
      <c r="D282" s="61">
        <v>3185</v>
      </c>
      <c r="E282" s="61">
        <v>3500</v>
      </c>
      <c r="F282" s="61">
        <v>3750</v>
      </c>
      <c r="G282" s="70">
        <f t="shared" ref="G282:G341" si="4">(F282-E282)/E282</f>
        <v>7.1428571428571425E-2</v>
      </c>
    </row>
    <row r="283" spans="1:7" ht="20.100000000000001" customHeight="1" thickTop="1" thickBot="1" x14ac:dyDescent="0.25">
      <c r="A283" s="5" t="s">
        <v>223</v>
      </c>
      <c r="B283" s="5" t="s">
        <v>383</v>
      </c>
      <c r="C283" s="61">
        <v>200</v>
      </c>
      <c r="D283" s="61">
        <v>108</v>
      </c>
      <c r="E283" s="61">
        <v>200</v>
      </c>
      <c r="F283" s="61">
        <v>200</v>
      </c>
      <c r="G283" s="70">
        <f t="shared" si="4"/>
        <v>0</v>
      </c>
    </row>
    <row r="284" spans="1:7" ht="20.100000000000001" customHeight="1" thickTop="1" thickBot="1" x14ac:dyDescent="0.25">
      <c r="A284" s="5" t="s">
        <v>221</v>
      </c>
      <c r="B284" s="5" t="s">
        <v>338</v>
      </c>
      <c r="C284" s="61">
        <v>200</v>
      </c>
      <c r="D284" s="61">
        <v>96</v>
      </c>
      <c r="E284" s="61">
        <v>200</v>
      </c>
      <c r="F284" s="61">
        <v>200</v>
      </c>
      <c r="G284" s="70">
        <f t="shared" si="4"/>
        <v>0</v>
      </c>
    </row>
    <row r="285" spans="1:7" ht="20.100000000000001" customHeight="1" thickTop="1" thickBot="1" x14ac:dyDescent="0.25">
      <c r="A285" s="5" t="s">
        <v>220</v>
      </c>
      <c r="B285" s="5" t="s">
        <v>298</v>
      </c>
      <c r="C285" s="61">
        <v>1000</v>
      </c>
      <c r="D285" s="61">
        <v>49</v>
      </c>
      <c r="E285" s="61">
        <v>1000</v>
      </c>
      <c r="F285" s="61">
        <v>500</v>
      </c>
      <c r="G285" s="70">
        <f t="shared" si="4"/>
        <v>-0.5</v>
      </c>
    </row>
    <row r="286" spans="1:7" ht="20.100000000000001" customHeight="1" thickTop="1" thickBot="1" x14ac:dyDescent="0.25">
      <c r="A286" t="s">
        <v>222</v>
      </c>
      <c r="B286" s="5" t="s">
        <v>300</v>
      </c>
      <c r="C286" s="61">
        <v>3300</v>
      </c>
      <c r="D286" s="61">
        <v>4622</v>
      </c>
      <c r="E286" s="61">
        <v>2800</v>
      </c>
      <c r="F286" s="61">
        <v>4000</v>
      </c>
      <c r="G286" s="70">
        <f t="shared" si="4"/>
        <v>0.42857142857142855</v>
      </c>
    </row>
    <row r="287" spans="1:7" ht="20.100000000000001" customHeight="1" thickTop="1" thickBot="1" x14ac:dyDescent="0.25">
      <c r="A287" t="s">
        <v>677</v>
      </c>
      <c r="B287" s="5" t="s">
        <v>643</v>
      </c>
      <c r="C287" s="61">
        <v>0</v>
      </c>
      <c r="D287" s="61">
        <v>0</v>
      </c>
      <c r="E287" s="61">
        <v>1000</v>
      </c>
      <c r="F287" s="61">
        <v>1000</v>
      </c>
      <c r="G287" s="70">
        <f t="shared" si="4"/>
        <v>0</v>
      </c>
    </row>
    <row r="288" spans="1:7" ht="20.100000000000001" customHeight="1" thickTop="1" thickBot="1" x14ac:dyDescent="0.25">
      <c r="A288" s="5" t="s">
        <v>224</v>
      </c>
      <c r="B288" s="5" t="s">
        <v>384</v>
      </c>
      <c r="C288" s="61">
        <v>33488.639999999999</v>
      </c>
      <c r="D288" s="61">
        <v>34441</v>
      </c>
      <c r="E288" s="61">
        <v>33623</v>
      </c>
      <c r="F288" s="181">
        <v>41803.94281662695</v>
      </c>
      <c r="G288" s="70">
        <f t="shared" si="4"/>
        <v>0.24331388682232252</v>
      </c>
    </row>
    <row r="289" spans="1:8" ht="20.100000000000001" customHeight="1" thickTop="1" thickBot="1" x14ac:dyDescent="0.25">
      <c r="A289" t="s">
        <v>225</v>
      </c>
      <c r="B289" s="5" t="s">
        <v>307</v>
      </c>
      <c r="C289" s="61">
        <v>9000</v>
      </c>
      <c r="D289" s="61">
        <v>6228</v>
      </c>
      <c r="E289" s="61">
        <v>9000</v>
      </c>
      <c r="F289" s="61">
        <v>7500</v>
      </c>
      <c r="G289" s="70">
        <f t="shared" si="4"/>
        <v>-0.16666666666666666</v>
      </c>
    </row>
    <row r="290" spans="1:8" ht="20.100000000000001" customHeight="1" thickTop="1" thickBot="1" x14ac:dyDescent="0.25">
      <c r="A290" t="s">
        <v>226</v>
      </c>
      <c r="B290" s="5" t="s">
        <v>417</v>
      </c>
      <c r="C290" s="61">
        <v>2700</v>
      </c>
      <c r="D290" s="61">
        <v>2565</v>
      </c>
      <c r="E290" s="61">
        <v>3000</v>
      </c>
      <c r="F290" s="61">
        <v>3000</v>
      </c>
      <c r="G290" s="70">
        <f t="shared" si="4"/>
        <v>0</v>
      </c>
    </row>
    <row r="291" spans="1:8" ht="20.100000000000001" customHeight="1" thickTop="1" thickBot="1" x14ac:dyDescent="0.25">
      <c r="A291" s="5" t="s">
        <v>230</v>
      </c>
      <c r="B291" s="5" t="s">
        <v>418</v>
      </c>
      <c r="C291" s="61">
        <v>18000</v>
      </c>
      <c r="D291" s="61">
        <v>14970</v>
      </c>
      <c r="E291" s="61">
        <v>16000</v>
      </c>
      <c r="F291" s="61">
        <v>17000</v>
      </c>
      <c r="G291" s="70">
        <f t="shared" si="4"/>
        <v>6.25E-2</v>
      </c>
    </row>
    <row r="292" spans="1:8" ht="20.100000000000001" customHeight="1" thickTop="1" thickBot="1" x14ac:dyDescent="0.25">
      <c r="A292" t="s">
        <v>227</v>
      </c>
      <c r="B292" s="5" t="s">
        <v>310</v>
      </c>
      <c r="C292" s="61">
        <v>2000</v>
      </c>
      <c r="D292" s="61">
        <v>1548</v>
      </c>
      <c r="E292" s="61">
        <v>2000</v>
      </c>
      <c r="F292" s="61">
        <v>1750</v>
      </c>
      <c r="G292" s="70">
        <f t="shared" si="4"/>
        <v>-0.125</v>
      </c>
    </row>
    <row r="293" spans="1:8" ht="20.100000000000001" customHeight="1" thickTop="1" thickBot="1" x14ac:dyDescent="0.25">
      <c r="A293" s="5" t="s">
        <v>228</v>
      </c>
      <c r="B293" s="5" t="s">
        <v>311</v>
      </c>
      <c r="C293" s="61">
        <v>1500</v>
      </c>
      <c r="D293" s="61">
        <v>1870</v>
      </c>
      <c r="E293" s="61">
        <v>1800</v>
      </c>
      <c r="F293" s="61">
        <v>2000</v>
      </c>
      <c r="G293" s="70">
        <f t="shared" si="4"/>
        <v>0.1111111111111111</v>
      </c>
    </row>
    <row r="294" spans="1:8" ht="20.100000000000001" customHeight="1" thickTop="1" thickBot="1" x14ac:dyDescent="0.25">
      <c r="A294" t="s">
        <v>229</v>
      </c>
      <c r="B294" s="5" t="s">
        <v>312</v>
      </c>
      <c r="C294" s="61">
        <v>8000</v>
      </c>
      <c r="D294" s="61">
        <v>7617</v>
      </c>
      <c r="E294" s="61">
        <v>8000</v>
      </c>
      <c r="F294" s="61">
        <v>10000</v>
      </c>
      <c r="G294" s="70">
        <f t="shared" si="4"/>
        <v>0.25</v>
      </c>
    </row>
    <row r="295" spans="1:8" ht="20.100000000000001" customHeight="1" thickTop="1" thickBot="1" x14ac:dyDescent="0.25">
      <c r="A295" t="s">
        <v>231</v>
      </c>
      <c r="B295" s="5" t="s">
        <v>385</v>
      </c>
      <c r="C295" s="61">
        <v>600</v>
      </c>
      <c r="D295" s="61">
        <v>0</v>
      </c>
      <c r="E295" s="61">
        <v>600</v>
      </c>
      <c r="F295" s="61">
        <v>500</v>
      </c>
      <c r="G295" s="70">
        <f t="shared" si="4"/>
        <v>-0.16666666666666666</v>
      </c>
    </row>
    <row r="296" spans="1:8" ht="20.100000000000001" customHeight="1" thickTop="1" thickBot="1" x14ac:dyDescent="0.25">
      <c r="A296" s="5" t="s">
        <v>232</v>
      </c>
      <c r="B296" s="5" t="s">
        <v>353</v>
      </c>
      <c r="C296" s="61">
        <v>300</v>
      </c>
      <c r="D296" s="61">
        <v>416</v>
      </c>
      <c r="E296" s="61">
        <v>300</v>
      </c>
      <c r="F296" s="61">
        <v>500</v>
      </c>
      <c r="G296" s="70">
        <f t="shared" si="4"/>
        <v>0.66666666666666663</v>
      </c>
      <c r="H296" s="173"/>
    </row>
    <row r="297" spans="1:8" ht="20.100000000000001" customHeight="1" thickTop="1" thickBot="1" x14ac:dyDescent="0.25">
      <c r="A297" t="s">
        <v>233</v>
      </c>
      <c r="B297" s="5" t="s">
        <v>386</v>
      </c>
      <c r="C297" s="61">
        <v>1000</v>
      </c>
      <c r="D297" s="61">
        <v>1923</v>
      </c>
      <c r="E297" s="61">
        <v>2000</v>
      </c>
      <c r="F297" s="61">
        <v>500</v>
      </c>
      <c r="G297" s="70">
        <f t="shared" si="4"/>
        <v>-0.75</v>
      </c>
      <c r="H297" s="173"/>
    </row>
    <row r="298" spans="1:8" ht="20.100000000000001" customHeight="1" thickTop="1" thickBot="1" x14ac:dyDescent="0.25">
      <c r="A298" s="5" t="s">
        <v>234</v>
      </c>
      <c r="B298" s="5" t="s">
        <v>387</v>
      </c>
      <c r="C298" s="61">
        <v>55000</v>
      </c>
      <c r="D298" s="61">
        <v>52628</v>
      </c>
      <c r="E298" s="61">
        <v>60000</v>
      </c>
      <c r="F298" s="61">
        <v>65000</v>
      </c>
      <c r="G298" s="70">
        <f t="shared" si="4"/>
        <v>8.3333333333333329E-2</v>
      </c>
      <c r="H298" s="173"/>
    </row>
    <row r="299" spans="1:8" ht="20.100000000000001" customHeight="1" thickTop="1" thickBot="1" x14ac:dyDescent="0.25">
      <c r="A299" s="5" t="s">
        <v>249</v>
      </c>
      <c r="B299" s="5" t="s">
        <v>392</v>
      </c>
      <c r="C299" s="61">
        <v>500</v>
      </c>
      <c r="D299" s="61"/>
      <c r="E299" s="61">
        <v>500</v>
      </c>
      <c r="F299" s="61">
        <v>500</v>
      </c>
      <c r="G299" s="70">
        <f t="shared" si="4"/>
        <v>0</v>
      </c>
    </row>
    <row r="300" spans="1:8" ht="20.100000000000001" customHeight="1" thickTop="1" thickBot="1" x14ac:dyDescent="0.25">
      <c r="A300" s="5" t="s">
        <v>235</v>
      </c>
      <c r="B300" s="5" t="s">
        <v>425</v>
      </c>
      <c r="C300" s="61">
        <v>15000</v>
      </c>
      <c r="D300" s="61">
        <v>18509</v>
      </c>
      <c r="E300" s="61">
        <v>15000</v>
      </c>
      <c r="F300" s="61">
        <v>16000</v>
      </c>
      <c r="G300" s="70">
        <f t="shared" si="4"/>
        <v>6.6666666666666666E-2</v>
      </c>
    </row>
    <row r="301" spans="1:8" ht="20.100000000000001" customHeight="1" thickTop="1" thickBot="1" x14ac:dyDescent="0.25">
      <c r="A301" s="5" t="s">
        <v>240</v>
      </c>
      <c r="B301" s="5" t="s">
        <v>426</v>
      </c>
      <c r="C301" s="61">
        <v>1000</v>
      </c>
      <c r="D301" s="61">
        <v>316</v>
      </c>
      <c r="E301" s="61">
        <v>1000</v>
      </c>
      <c r="F301" s="61">
        <v>1000</v>
      </c>
      <c r="G301" s="70">
        <f t="shared" si="4"/>
        <v>0</v>
      </c>
    </row>
    <row r="302" spans="1:8" ht="20.100000000000001" customHeight="1" thickTop="1" thickBot="1" x14ac:dyDescent="0.25">
      <c r="A302" s="5" t="s">
        <v>236</v>
      </c>
      <c r="B302" s="5" t="s">
        <v>421</v>
      </c>
      <c r="C302" s="61">
        <v>500</v>
      </c>
      <c r="D302" s="61">
        <v>699</v>
      </c>
      <c r="E302" s="61">
        <v>500</v>
      </c>
      <c r="F302" s="61">
        <v>750</v>
      </c>
      <c r="G302" s="70">
        <f t="shared" si="4"/>
        <v>0.5</v>
      </c>
    </row>
    <row r="303" spans="1:8" ht="20.100000000000001" customHeight="1" thickTop="1" thickBot="1" x14ac:dyDescent="0.25">
      <c r="A303" s="5" t="s">
        <v>238</v>
      </c>
      <c r="B303" s="5" t="s">
        <v>419</v>
      </c>
      <c r="C303" s="61">
        <v>1000</v>
      </c>
      <c r="D303" s="61">
        <v>1034</v>
      </c>
      <c r="E303" s="61">
        <v>1000</v>
      </c>
      <c r="F303" s="61">
        <v>1500</v>
      </c>
      <c r="G303" s="70">
        <f t="shared" si="4"/>
        <v>0.5</v>
      </c>
    </row>
    <row r="304" spans="1:8" ht="20.100000000000001" customHeight="1" thickTop="1" thickBot="1" x14ac:dyDescent="0.25">
      <c r="A304" t="s">
        <v>239</v>
      </c>
      <c r="B304" s="5" t="s">
        <v>420</v>
      </c>
      <c r="C304" s="61">
        <v>500</v>
      </c>
      <c r="D304" s="61">
        <v>470</v>
      </c>
      <c r="E304" s="61">
        <v>500</v>
      </c>
      <c r="F304" s="61">
        <v>750</v>
      </c>
      <c r="G304" s="70">
        <f t="shared" si="4"/>
        <v>0.5</v>
      </c>
      <c r="H304" s="173"/>
    </row>
    <row r="305" spans="1:8" ht="20.100000000000001" customHeight="1" thickTop="1" thickBot="1" x14ac:dyDescent="0.25">
      <c r="A305" s="5" t="s">
        <v>241</v>
      </c>
      <c r="B305" s="5" t="s">
        <v>616</v>
      </c>
      <c r="C305" s="61">
        <v>500</v>
      </c>
      <c r="D305" s="61">
        <v>621</v>
      </c>
      <c r="E305" s="61">
        <v>500</v>
      </c>
      <c r="F305" s="61">
        <v>250</v>
      </c>
      <c r="G305" s="70">
        <f t="shared" si="4"/>
        <v>-0.5</v>
      </c>
      <c r="H305" s="173"/>
    </row>
    <row r="306" spans="1:8" ht="20.100000000000001" customHeight="1" thickTop="1" thickBot="1" x14ac:dyDescent="0.25">
      <c r="A306" s="5" t="s">
        <v>242</v>
      </c>
      <c r="B306" s="5" t="s">
        <v>422</v>
      </c>
      <c r="C306" s="61">
        <v>1000</v>
      </c>
      <c r="D306" s="61">
        <v>717</v>
      </c>
      <c r="E306" s="61">
        <v>1000</v>
      </c>
      <c r="F306" s="61">
        <v>1000</v>
      </c>
      <c r="G306" s="70">
        <f t="shared" si="4"/>
        <v>0</v>
      </c>
      <c r="H306" s="173"/>
    </row>
    <row r="307" spans="1:8" ht="20.100000000000001" customHeight="1" thickTop="1" thickBot="1" x14ac:dyDescent="0.25">
      <c r="A307" t="s">
        <v>243</v>
      </c>
      <c r="B307" s="5" t="s">
        <v>424</v>
      </c>
      <c r="C307" s="61">
        <v>500</v>
      </c>
      <c r="D307" s="61">
        <v>0</v>
      </c>
      <c r="E307" s="61">
        <v>500</v>
      </c>
      <c r="F307" s="61">
        <v>500</v>
      </c>
      <c r="G307" s="70">
        <f t="shared" si="4"/>
        <v>0</v>
      </c>
    </row>
    <row r="308" spans="1:8" ht="20.100000000000001" customHeight="1" thickTop="1" thickBot="1" x14ac:dyDescent="0.25">
      <c r="A308" s="5" t="s">
        <v>244</v>
      </c>
      <c r="B308" s="5" t="s">
        <v>423</v>
      </c>
      <c r="C308" s="61">
        <v>1500</v>
      </c>
      <c r="D308" s="61">
        <v>1207</v>
      </c>
      <c r="E308" s="61">
        <v>1500</v>
      </c>
      <c r="F308" s="61">
        <v>2000</v>
      </c>
      <c r="G308" s="70">
        <f t="shared" si="4"/>
        <v>0.33333333333333331</v>
      </c>
    </row>
    <row r="309" spans="1:8" ht="20.100000000000001" customHeight="1" thickTop="1" thickBot="1" x14ac:dyDescent="0.25">
      <c r="A309" s="5" t="s">
        <v>247</v>
      </c>
      <c r="B309" s="5" t="s">
        <v>427</v>
      </c>
      <c r="C309" s="61">
        <v>1000</v>
      </c>
      <c r="D309" s="61">
        <v>1725</v>
      </c>
      <c r="E309" s="61">
        <v>1000</v>
      </c>
      <c r="F309" s="61">
        <v>1000</v>
      </c>
      <c r="G309" s="70">
        <f t="shared" si="4"/>
        <v>0</v>
      </c>
    </row>
    <row r="310" spans="1:8" ht="20.100000000000001" customHeight="1" thickTop="1" thickBot="1" x14ac:dyDescent="0.25">
      <c r="A310" s="5" t="s">
        <v>237</v>
      </c>
      <c r="B310" s="5" t="s">
        <v>388</v>
      </c>
      <c r="C310" s="61">
        <v>500</v>
      </c>
      <c r="D310" s="61">
        <v>0</v>
      </c>
      <c r="E310" s="61">
        <v>500</v>
      </c>
      <c r="F310" s="61">
        <v>500</v>
      </c>
      <c r="G310" s="70">
        <f t="shared" si="4"/>
        <v>0</v>
      </c>
    </row>
    <row r="311" spans="1:8" ht="20.100000000000001" customHeight="1" thickTop="1" thickBot="1" x14ac:dyDescent="0.25">
      <c r="A311" s="5" t="s">
        <v>251</v>
      </c>
      <c r="B311" s="5" t="s">
        <v>394</v>
      </c>
      <c r="C311" s="61">
        <v>11000</v>
      </c>
      <c r="D311" s="61">
        <v>12167</v>
      </c>
      <c r="E311" s="61">
        <v>10000</v>
      </c>
      <c r="F311" s="61">
        <v>10000</v>
      </c>
      <c r="G311" s="70">
        <f t="shared" si="4"/>
        <v>0</v>
      </c>
    </row>
    <row r="312" spans="1:8" ht="20.100000000000001" customHeight="1" thickTop="1" thickBot="1" x14ac:dyDescent="0.25">
      <c r="A312" s="5" t="s">
        <v>245</v>
      </c>
      <c r="B312" s="5" t="s">
        <v>389</v>
      </c>
      <c r="C312" s="61">
        <v>1200</v>
      </c>
      <c r="D312" s="61">
        <v>898</v>
      </c>
      <c r="E312" s="61">
        <v>1000</v>
      </c>
      <c r="F312" s="61">
        <v>1000</v>
      </c>
      <c r="G312" s="70">
        <f t="shared" si="4"/>
        <v>0</v>
      </c>
      <c r="H312" s="173"/>
    </row>
    <row r="313" spans="1:8" ht="20.25" customHeight="1" thickTop="1" thickBot="1" x14ac:dyDescent="0.25">
      <c r="A313" t="s">
        <v>246</v>
      </c>
      <c r="B313" s="5" t="s">
        <v>390</v>
      </c>
      <c r="C313" s="61">
        <v>9000</v>
      </c>
      <c r="D313" s="61">
        <v>8791</v>
      </c>
      <c r="E313" s="61">
        <v>9000</v>
      </c>
      <c r="F313" s="61">
        <v>10000</v>
      </c>
      <c r="G313" s="70">
        <f t="shared" si="4"/>
        <v>0.1111111111111111</v>
      </c>
      <c r="H313" s="175"/>
    </row>
    <row r="314" spans="1:8" ht="20.100000000000001" customHeight="1" thickTop="1" thickBot="1" x14ac:dyDescent="0.25">
      <c r="A314" s="5" t="s">
        <v>248</v>
      </c>
      <c r="B314" s="5" t="s">
        <v>391</v>
      </c>
      <c r="C314" s="61">
        <v>10000</v>
      </c>
      <c r="D314" s="61">
        <v>9621</v>
      </c>
      <c r="E314" s="61">
        <v>10000</v>
      </c>
      <c r="F314" s="61">
        <v>10000</v>
      </c>
      <c r="G314" s="70">
        <f t="shared" si="4"/>
        <v>0</v>
      </c>
      <c r="H314" s="175"/>
    </row>
    <row r="315" spans="1:8" ht="20.100000000000001" customHeight="1" thickTop="1" thickBot="1" x14ac:dyDescent="0.25">
      <c r="A315" s="5" t="s">
        <v>250</v>
      </c>
      <c r="B315" s="5" t="s">
        <v>393</v>
      </c>
      <c r="C315" s="63">
        <v>7000</v>
      </c>
      <c r="D315" s="63">
        <v>2273</v>
      </c>
      <c r="E315" s="63">
        <v>7000</v>
      </c>
      <c r="F315" s="63">
        <v>7000</v>
      </c>
      <c r="G315" s="70">
        <f t="shared" si="4"/>
        <v>0</v>
      </c>
      <c r="H315" s="102"/>
    </row>
    <row r="316" spans="1:8" ht="20.100000000000001" customHeight="1" thickTop="1" thickBot="1" x14ac:dyDescent="0.25">
      <c r="A316" s="5" t="s">
        <v>252</v>
      </c>
      <c r="B316" s="5" t="s">
        <v>395</v>
      </c>
      <c r="C316" s="61">
        <v>1000</v>
      </c>
      <c r="D316" s="61">
        <v>630</v>
      </c>
      <c r="E316" s="61">
        <v>1000</v>
      </c>
      <c r="F316" s="61">
        <v>1000</v>
      </c>
      <c r="G316" s="70">
        <f t="shared" si="4"/>
        <v>0</v>
      </c>
      <c r="H316" s="102"/>
    </row>
    <row r="317" spans="1:8" ht="20.100000000000001" customHeight="1" thickTop="1" thickBot="1" x14ac:dyDescent="0.25">
      <c r="A317" s="5" t="s">
        <v>253</v>
      </c>
      <c r="B317" s="5" t="s">
        <v>396</v>
      </c>
      <c r="C317" s="61">
        <v>2000</v>
      </c>
      <c r="D317" s="61">
        <v>2034</v>
      </c>
      <c r="E317" s="61">
        <v>2500</v>
      </c>
      <c r="F317" s="61">
        <v>2600</v>
      </c>
      <c r="G317" s="70">
        <f t="shared" si="4"/>
        <v>0.04</v>
      </c>
      <c r="H317" s="102"/>
    </row>
    <row r="318" spans="1:8" ht="20.100000000000001" customHeight="1" thickTop="1" thickBot="1" x14ac:dyDescent="0.25">
      <c r="A318" s="5" t="s">
        <v>254</v>
      </c>
      <c r="B318" s="5" t="s">
        <v>428</v>
      </c>
      <c r="C318" s="61">
        <v>1000</v>
      </c>
      <c r="D318" s="61">
        <v>44</v>
      </c>
      <c r="E318" s="61">
        <v>1000</v>
      </c>
      <c r="F318" s="61">
        <v>1000</v>
      </c>
      <c r="G318" s="70">
        <f t="shared" si="4"/>
        <v>0</v>
      </c>
      <c r="H318" s="102"/>
    </row>
    <row r="319" spans="1:8" ht="20.100000000000001" customHeight="1" thickTop="1" thickBot="1" x14ac:dyDescent="0.25">
      <c r="A319" s="5" t="s">
        <v>257</v>
      </c>
      <c r="B319" s="5" t="s">
        <v>429</v>
      </c>
      <c r="C319" s="61">
        <v>1000</v>
      </c>
      <c r="D319" s="61">
        <v>0</v>
      </c>
      <c r="E319" s="61">
        <v>1000</v>
      </c>
      <c r="F319" s="61">
        <v>1000</v>
      </c>
      <c r="G319" s="70">
        <f t="shared" si="4"/>
        <v>0</v>
      </c>
      <c r="H319" s="102"/>
    </row>
    <row r="320" spans="1:8" ht="20.100000000000001" customHeight="1" thickTop="1" thickBot="1" x14ac:dyDescent="0.25">
      <c r="A320" t="s">
        <v>255</v>
      </c>
      <c r="B320" s="5" t="s">
        <v>397</v>
      </c>
      <c r="C320" s="61">
        <v>2000</v>
      </c>
      <c r="D320" s="61">
        <v>4818</v>
      </c>
      <c r="E320" s="61">
        <v>2000</v>
      </c>
      <c r="F320" s="61">
        <v>5000</v>
      </c>
      <c r="G320" s="70">
        <f t="shared" si="4"/>
        <v>1.5</v>
      </c>
      <c r="H320" s="102"/>
    </row>
    <row r="321" spans="1:8" ht="20.100000000000001" customHeight="1" thickTop="1" thickBot="1" x14ac:dyDescent="0.25">
      <c r="A321" t="s">
        <v>256</v>
      </c>
      <c r="B321" s="5" t="s">
        <v>398</v>
      </c>
      <c r="C321" s="61">
        <v>15000</v>
      </c>
      <c r="D321" s="61">
        <v>13986</v>
      </c>
      <c r="E321" s="61">
        <v>15000</v>
      </c>
      <c r="F321" s="61">
        <v>15000</v>
      </c>
      <c r="G321" s="70">
        <f t="shared" si="4"/>
        <v>0</v>
      </c>
      <c r="H321" s="102"/>
    </row>
    <row r="322" spans="1:8" ht="20.100000000000001" customHeight="1" thickTop="1" thickBot="1" x14ac:dyDescent="0.25">
      <c r="A322" t="s">
        <v>258</v>
      </c>
      <c r="B322" s="5" t="s">
        <v>399</v>
      </c>
      <c r="C322" s="61">
        <v>5000</v>
      </c>
      <c r="D322" s="61">
        <v>4500</v>
      </c>
      <c r="E322" s="61">
        <v>5000</v>
      </c>
      <c r="F322" s="61">
        <v>5500</v>
      </c>
      <c r="G322" s="70">
        <f t="shared" si="4"/>
        <v>0.1</v>
      </c>
      <c r="H322" s="102"/>
    </row>
    <row r="323" spans="1:8" ht="20.100000000000001" customHeight="1" thickTop="1" thickBot="1" x14ac:dyDescent="0.25">
      <c r="A323" s="5" t="s">
        <v>259</v>
      </c>
      <c r="B323" s="5" t="s">
        <v>400</v>
      </c>
      <c r="C323" s="61">
        <v>7000</v>
      </c>
      <c r="D323" s="61">
        <v>5540</v>
      </c>
      <c r="E323" s="61">
        <v>28400</v>
      </c>
      <c r="F323" s="61">
        <v>30000</v>
      </c>
      <c r="G323" s="70">
        <f t="shared" si="4"/>
        <v>5.6338028169014086E-2</v>
      </c>
      <c r="H323" s="102"/>
    </row>
    <row r="324" spans="1:8" ht="20.100000000000001" customHeight="1" thickTop="1" thickBot="1" x14ac:dyDescent="0.25">
      <c r="A324" t="s">
        <v>260</v>
      </c>
      <c r="B324" s="5" t="s">
        <v>401</v>
      </c>
      <c r="C324" s="64">
        <v>4500</v>
      </c>
      <c r="D324" s="64">
        <v>3142</v>
      </c>
      <c r="E324" s="64">
        <v>4500</v>
      </c>
      <c r="F324" s="64">
        <v>4500</v>
      </c>
      <c r="G324" s="70">
        <f t="shared" si="4"/>
        <v>0</v>
      </c>
      <c r="H324" s="173"/>
    </row>
    <row r="325" spans="1:8" ht="20.100000000000001" customHeight="1" thickTop="1" thickBot="1" x14ac:dyDescent="0.25">
      <c r="A325" s="5" t="s">
        <v>261</v>
      </c>
      <c r="B325" s="5" t="s">
        <v>402</v>
      </c>
      <c r="C325" s="64">
        <v>6500</v>
      </c>
      <c r="D325" s="64">
        <v>0</v>
      </c>
      <c r="E325" s="64">
        <v>0</v>
      </c>
      <c r="F325" s="64">
        <v>0</v>
      </c>
      <c r="G325" s="70">
        <v>0</v>
      </c>
      <c r="H325" s="173"/>
    </row>
    <row r="326" spans="1:8" ht="20.100000000000001" customHeight="1" thickTop="1" thickBot="1" x14ac:dyDescent="0.25">
      <c r="A326" s="5" t="s">
        <v>588</v>
      </c>
      <c r="B326" s="5" t="s">
        <v>587</v>
      </c>
      <c r="C326" s="64">
        <v>10000</v>
      </c>
      <c r="D326" s="64">
        <v>3626</v>
      </c>
      <c r="E326" s="64">
        <v>10000</v>
      </c>
      <c r="F326" s="64">
        <v>10000</v>
      </c>
      <c r="G326" s="70">
        <f t="shared" si="4"/>
        <v>0</v>
      </c>
      <c r="H326" s="173"/>
    </row>
    <row r="327" spans="1:8" ht="20.100000000000001" customHeight="1" thickTop="1" thickBot="1" x14ac:dyDescent="0.25">
      <c r="A327" t="s">
        <v>262</v>
      </c>
      <c r="B327" s="5" t="s">
        <v>403</v>
      </c>
      <c r="C327" s="61">
        <v>7500</v>
      </c>
      <c r="D327" s="61">
        <v>7325</v>
      </c>
      <c r="E327" s="61">
        <v>7500</v>
      </c>
      <c r="F327" s="61">
        <v>10000</v>
      </c>
      <c r="G327" s="70">
        <f t="shared" si="4"/>
        <v>0.33333333333333331</v>
      </c>
    </row>
    <row r="328" spans="1:8" ht="20.100000000000001" customHeight="1" thickTop="1" thickBot="1" x14ac:dyDescent="0.25">
      <c r="A328" s="5" t="s">
        <v>263</v>
      </c>
      <c r="B328" s="5" t="s">
        <v>404</v>
      </c>
      <c r="C328" s="61">
        <v>130000</v>
      </c>
      <c r="D328" s="61">
        <v>103475</v>
      </c>
      <c r="E328" s="61">
        <v>120000</v>
      </c>
      <c r="F328" s="61">
        <v>120000</v>
      </c>
      <c r="G328" s="70">
        <f t="shared" si="4"/>
        <v>0</v>
      </c>
    </row>
    <row r="329" spans="1:8" ht="20.100000000000001" customHeight="1" thickTop="1" thickBot="1" x14ac:dyDescent="0.25">
      <c r="A329" t="s">
        <v>264</v>
      </c>
      <c r="B329" s="5" t="s">
        <v>405</v>
      </c>
      <c r="C329" s="61">
        <v>100000</v>
      </c>
      <c r="D329" s="61">
        <v>79900</v>
      </c>
      <c r="E329" s="61">
        <v>100000</v>
      </c>
      <c r="F329" s="61">
        <v>100000</v>
      </c>
      <c r="G329" s="70">
        <f t="shared" si="4"/>
        <v>0</v>
      </c>
    </row>
    <row r="330" spans="1:8" ht="20.100000000000001" customHeight="1" thickTop="1" thickBot="1" x14ac:dyDescent="0.25">
      <c r="A330" t="s">
        <v>265</v>
      </c>
      <c r="B330" s="5" t="s">
        <v>406</v>
      </c>
      <c r="C330" s="61">
        <v>40000</v>
      </c>
      <c r="D330" s="61">
        <v>15796</v>
      </c>
      <c r="E330" s="61">
        <v>40000</v>
      </c>
      <c r="F330" s="61">
        <v>35000</v>
      </c>
      <c r="G330" s="70">
        <f t="shared" si="4"/>
        <v>-0.125</v>
      </c>
    </row>
    <row r="331" spans="1:8" ht="20.100000000000001" customHeight="1" thickTop="1" thickBot="1" x14ac:dyDescent="0.25">
      <c r="A331" t="s">
        <v>266</v>
      </c>
      <c r="B331" s="5" t="s">
        <v>407</v>
      </c>
      <c r="C331" s="61">
        <v>325000</v>
      </c>
      <c r="D331" s="61">
        <v>271425</v>
      </c>
      <c r="E331" s="61">
        <v>295000</v>
      </c>
      <c r="F331" s="61">
        <v>300000</v>
      </c>
      <c r="G331" s="70">
        <f t="shared" si="4"/>
        <v>1.6949152542372881E-2</v>
      </c>
    </row>
    <row r="332" spans="1:8" ht="20.100000000000001" customHeight="1" thickTop="1" thickBot="1" x14ac:dyDescent="0.25">
      <c r="A332" s="5" t="s">
        <v>267</v>
      </c>
      <c r="B332" s="5" t="s">
        <v>408</v>
      </c>
      <c r="C332" s="61">
        <v>140000</v>
      </c>
      <c r="D332" s="61">
        <v>86756</v>
      </c>
      <c r="E332" s="61">
        <v>140000</v>
      </c>
      <c r="F332" s="61">
        <v>140000</v>
      </c>
      <c r="G332" s="70">
        <f t="shared" si="4"/>
        <v>0</v>
      </c>
    </row>
    <row r="333" spans="1:8" ht="20.100000000000001" customHeight="1" thickTop="1" thickBot="1" x14ac:dyDescent="0.25">
      <c r="A333" s="5" t="s">
        <v>268</v>
      </c>
      <c r="B333" s="5" t="s">
        <v>430</v>
      </c>
      <c r="C333" s="61">
        <v>43200</v>
      </c>
      <c r="D333" s="61">
        <v>43200</v>
      </c>
      <c r="E333" s="61">
        <v>43200</v>
      </c>
      <c r="F333" s="61">
        <v>43200</v>
      </c>
      <c r="G333" s="70">
        <f t="shared" si="4"/>
        <v>0</v>
      </c>
    </row>
    <row r="334" spans="1:8" ht="20.100000000000001" customHeight="1" thickTop="1" thickBot="1" x14ac:dyDescent="0.25">
      <c r="A334" s="5" t="s">
        <v>269</v>
      </c>
      <c r="B334" s="5" t="s">
        <v>409</v>
      </c>
      <c r="C334" s="61">
        <v>15761</v>
      </c>
      <c r="D334" s="61">
        <v>15761</v>
      </c>
      <c r="E334" s="61">
        <v>14068</v>
      </c>
      <c r="F334" s="61">
        <v>12312</v>
      </c>
      <c r="G334" s="70">
        <f t="shared" si="4"/>
        <v>-0.12482229172590276</v>
      </c>
    </row>
    <row r="335" spans="1:8" ht="20.100000000000001" customHeight="1" thickTop="1" thickBot="1" x14ac:dyDescent="0.25">
      <c r="A335" s="5" t="s">
        <v>270</v>
      </c>
      <c r="B335" s="5" t="s">
        <v>410</v>
      </c>
      <c r="C335" s="61">
        <v>7046</v>
      </c>
      <c r="D335" s="61">
        <v>7046</v>
      </c>
      <c r="E335" s="61">
        <v>7046</v>
      </c>
      <c r="F335" s="61">
        <v>7046</v>
      </c>
      <c r="G335" s="70">
        <f t="shared" si="4"/>
        <v>0</v>
      </c>
    </row>
    <row r="336" spans="1:8" ht="20.100000000000001" customHeight="1" thickTop="1" thickBot="1" x14ac:dyDescent="0.25">
      <c r="A336" s="5" t="s">
        <v>271</v>
      </c>
      <c r="B336" s="5" t="s">
        <v>411</v>
      </c>
      <c r="C336" s="61">
        <v>30000</v>
      </c>
      <c r="D336" s="61">
        <v>30000</v>
      </c>
      <c r="E336" s="61">
        <v>0</v>
      </c>
      <c r="F336" s="61">
        <v>0</v>
      </c>
      <c r="G336" s="70">
        <v>0</v>
      </c>
    </row>
    <row r="337" spans="1:9" ht="20.100000000000001" customHeight="1" thickTop="1" thickBot="1" x14ac:dyDescent="0.25">
      <c r="A337" s="5" t="s">
        <v>272</v>
      </c>
      <c r="B337" s="5" t="s">
        <v>412</v>
      </c>
      <c r="C337" s="61">
        <v>553</v>
      </c>
      <c r="D337" s="61">
        <v>656</v>
      </c>
      <c r="E337" s="61">
        <v>0</v>
      </c>
      <c r="F337" s="61">
        <v>0</v>
      </c>
      <c r="G337" s="70">
        <v>0</v>
      </c>
    </row>
    <row r="338" spans="1:9" ht="20.100000000000001" customHeight="1" thickTop="1" thickBot="1" x14ac:dyDescent="0.25">
      <c r="A338" s="5" t="s">
        <v>273</v>
      </c>
      <c r="B338" s="5" t="s">
        <v>523</v>
      </c>
      <c r="C338" s="61">
        <v>24000</v>
      </c>
      <c r="D338" s="61">
        <v>24067</v>
      </c>
      <c r="E338" s="61">
        <v>0</v>
      </c>
      <c r="F338" s="61">
        <v>0</v>
      </c>
      <c r="G338" s="70">
        <v>0</v>
      </c>
    </row>
    <row r="339" spans="1:9" ht="20.100000000000001" customHeight="1" thickTop="1" thickBot="1" x14ac:dyDescent="0.25">
      <c r="A339" s="5" t="s">
        <v>274</v>
      </c>
      <c r="B339" s="5" t="s">
        <v>524</v>
      </c>
      <c r="C339" s="61">
        <v>442</v>
      </c>
      <c r="D339" s="61">
        <v>463</v>
      </c>
      <c r="E339" s="61">
        <v>0</v>
      </c>
      <c r="F339" s="61">
        <v>0</v>
      </c>
      <c r="G339" s="70">
        <v>0</v>
      </c>
    </row>
    <row r="340" spans="1:9" ht="20.100000000000001" customHeight="1" thickTop="1" thickBot="1" x14ac:dyDescent="0.25">
      <c r="A340" s="5" t="s">
        <v>641</v>
      </c>
      <c r="B340" s="5" t="s">
        <v>521</v>
      </c>
      <c r="C340" s="65">
        <v>26920</v>
      </c>
      <c r="D340" s="65">
        <v>26920</v>
      </c>
      <c r="E340" s="65">
        <v>1920</v>
      </c>
      <c r="F340" s="65">
        <v>0</v>
      </c>
      <c r="G340" s="70">
        <f t="shared" si="4"/>
        <v>-1</v>
      </c>
    </row>
    <row r="341" spans="1:9" ht="20.100000000000001" customHeight="1" thickTop="1" thickBot="1" x14ac:dyDescent="0.25">
      <c r="A341" s="5" t="s">
        <v>275</v>
      </c>
      <c r="B341" s="5" t="s">
        <v>522</v>
      </c>
      <c r="C341" s="65">
        <v>552</v>
      </c>
      <c r="D341" s="65">
        <v>570</v>
      </c>
      <c r="E341" s="65">
        <v>37</v>
      </c>
      <c r="F341" s="65">
        <v>0</v>
      </c>
      <c r="G341" s="70">
        <f t="shared" si="4"/>
        <v>-1</v>
      </c>
    </row>
    <row r="342" spans="1:9" ht="14.25" thickTop="1" thickBot="1" x14ac:dyDescent="0.25">
      <c r="A342" s="5" t="s">
        <v>276</v>
      </c>
      <c r="B342" s="5" t="s">
        <v>431</v>
      </c>
      <c r="C342" s="61">
        <v>50000</v>
      </c>
      <c r="D342" s="61">
        <v>50000</v>
      </c>
      <c r="E342" s="61">
        <v>218000</v>
      </c>
      <c r="F342" s="61">
        <v>260000</v>
      </c>
      <c r="G342" s="70">
        <f t="shared" ref="G342:G351" si="5">(F342-E342)/E342</f>
        <v>0.19266055045871561</v>
      </c>
    </row>
    <row r="343" spans="1:9" ht="14.25" thickTop="1" thickBot="1" x14ac:dyDescent="0.25">
      <c r="A343" s="217"/>
      <c r="B343" s="217" t="s">
        <v>756</v>
      </c>
      <c r="C343" s="218"/>
      <c r="D343" s="218"/>
      <c r="E343" s="218"/>
      <c r="F343" s="218">
        <v>-85000</v>
      </c>
      <c r="G343" s="219"/>
    </row>
    <row r="344" spans="1:9" ht="14.25" thickTop="1" thickBot="1" x14ac:dyDescent="0.25">
      <c r="A344" s="5" t="s">
        <v>277</v>
      </c>
      <c r="B344" s="5" t="s">
        <v>432</v>
      </c>
      <c r="C344" s="61">
        <v>37000</v>
      </c>
      <c r="D344" s="61">
        <v>37000</v>
      </c>
      <c r="E344" s="61">
        <v>55000</v>
      </c>
      <c r="F344" s="61">
        <v>55000</v>
      </c>
      <c r="G344" s="70">
        <f t="shared" si="5"/>
        <v>0</v>
      </c>
      <c r="H344" s="173"/>
    </row>
    <row r="345" spans="1:9" ht="14.25" thickTop="1" thickBot="1" x14ac:dyDescent="0.25">
      <c r="A345" s="217"/>
      <c r="B345" s="217" t="s">
        <v>775</v>
      </c>
      <c r="C345" s="218"/>
      <c r="D345" s="218"/>
      <c r="E345" s="218"/>
      <c r="F345" s="218">
        <v>-55000</v>
      </c>
      <c r="G345" s="219"/>
      <c r="H345" s="173"/>
    </row>
    <row r="346" spans="1:9" ht="14.25" thickTop="1" thickBot="1" x14ac:dyDescent="0.25">
      <c r="A346" s="5" t="s">
        <v>278</v>
      </c>
      <c r="B346" s="5" t="s">
        <v>433</v>
      </c>
      <c r="C346" s="61">
        <v>15000</v>
      </c>
      <c r="D346" s="61">
        <v>15000</v>
      </c>
      <c r="E346" s="61">
        <v>11000</v>
      </c>
      <c r="F346" s="61">
        <v>10000</v>
      </c>
      <c r="G346" s="70">
        <f t="shared" si="5"/>
        <v>-9.0909090909090912E-2</v>
      </c>
    </row>
    <row r="347" spans="1:9" ht="14.25" thickTop="1" thickBot="1" x14ac:dyDescent="0.25">
      <c r="A347" s="5" t="s">
        <v>279</v>
      </c>
      <c r="B347" s="5" t="s">
        <v>563</v>
      </c>
      <c r="C347" s="61">
        <v>25000</v>
      </c>
      <c r="D347" s="61">
        <v>25000</v>
      </c>
      <c r="E347" s="61">
        <v>0</v>
      </c>
      <c r="F347" s="61">
        <v>0</v>
      </c>
      <c r="G347" s="70">
        <v>0</v>
      </c>
    </row>
    <row r="348" spans="1:9" ht="14.25" thickTop="1" thickBot="1" x14ac:dyDescent="0.25">
      <c r="A348" s="5" t="s">
        <v>674</v>
      </c>
      <c r="B348" s="5" t="s">
        <v>651</v>
      </c>
      <c r="C348" s="61">
        <v>0</v>
      </c>
      <c r="D348" s="61">
        <v>0</v>
      </c>
      <c r="E348" s="61">
        <v>25000</v>
      </c>
      <c r="F348" s="61">
        <v>0</v>
      </c>
      <c r="G348" s="70">
        <f t="shared" si="5"/>
        <v>-1</v>
      </c>
    </row>
    <row r="349" spans="1:9" ht="14.25" thickTop="1" thickBot="1" x14ac:dyDescent="0.25">
      <c r="A349" s="48"/>
      <c r="B349" s="12" t="s">
        <v>17</v>
      </c>
      <c r="C349" s="67">
        <f>SUM(C272:C348)</f>
        <v>1854545.6400000001</v>
      </c>
      <c r="D349" s="67">
        <f>SUM(D272:D348)</f>
        <v>1673248</v>
      </c>
      <c r="E349" s="67">
        <f>SUM(E272:E348)</f>
        <v>1965945.2</v>
      </c>
      <c r="F349" s="67">
        <f>SUM(F272:F348)</f>
        <v>1920205.3832086269</v>
      </c>
      <c r="G349" s="70">
        <f t="shared" si="5"/>
        <v>-2.326606905999876E-2</v>
      </c>
    </row>
    <row r="350" spans="1:9" ht="14.25" thickTop="1" thickBot="1" x14ac:dyDescent="0.25">
      <c r="A350" s="5"/>
      <c r="B350" s="5"/>
      <c r="C350" s="13"/>
      <c r="D350" s="13"/>
      <c r="E350" s="13"/>
      <c r="F350" s="46"/>
      <c r="G350" s="70"/>
    </row>
    <row r="351" spans="1:9" ht="16.5" thickTop="1" thickBot="1" x14ac:dyDescent="0.3">
      <c r="A351" s="45"/>
      <c r="B351" s="14" t="s">
        <v>9</v>
      </c>
      <c r="C351" s="42">
        <f>+C349+C269</f>
        <v>4608734.4499999993</v>
      </c>
      <c r="D351" s="42">
        <f>+D349+D269</f>
        <v>4259602.1100000003</v>
      </c>
      <c r="E351" s="42">
        <f>+E349+E269</f>
        <v>4915898.05</v>
      </c>
      <c r="F351" s="42">
        <f>+F349+F269</f>
        <v>4828951.2591725513</v>
      </c>
      <c r="G351" s="70">
        <f t="shared" si="5"/>
        <v>-1.7686858015179645E-2</v>
      </c>
      <c r="H351" s="173"/>
      <c r="I351" s="19"/>
    </row>
    <row r="352" spans="1:9" ht="15.75" thickTop="1" x14ac:dyDescent="0.25">
      <c r="C352" s="43"/>
      <c r="D352" s="43"/>
      <c r="E352" s="43"/>
      <c r="F352" s="43"/>
      <c r="G352" s="119"/>
    </row>
    <row r="353" spans="1:7" x14ac:dyDescent="0.2">
      <c r="A353" s="241"/>
      <c r="B353" s="241"/>
      <c r="E353" s="10"/>
      <c r="F353" s="10"/>
      <c r="G353" s="120"/>
    </row>
    <row r="354" spans="1:7" x14ac:dyDescent="0.2">
      <c r="A354" s="242"/>
      <c r="B354" s="242"/>
      <c r="E354" s="10"/>
      <c r="F354" s="10"/>
      <c r="G354" s="120"/>
    </row>
    <row r="355" spans="1:7" x14ac:dyDescent="0.2">
      <c r="A355" s="242"/>
      <c r="B355" s="242"/>
      <c r="E355" s="10"/>
      <c r="F355" s="10"/>
    </row>
    <row r="356" spans="1:7" x14ac:dyDescent="0.2">
      <c r="A356" s="242"/>
      <c r="B356" s="242"/>
      <c r="E356" s="10"/>
      <c r="F356" s="10"/>
    </row>
  </sheetData>
  <sheetProtection selectLockedCells="1"/>
  <mergeCells count="2">
    <mergeCell ref="B353:B356"/>
    <mergeCell ref="A353:A356"/>
  </mergeCells>
  <phoneticPr fontId="3" type="noConversion"/>
  <pageMargins left="0.25" right="0.25" top="1" bottom="0.5" header="0.5" footer="0.5"/>
  <pageSetup scale="59" fitToHeight="0" orientation="portrait" r:id="rId1"/>
  <headerFooter alignWithMargins="0">
    <oddHeader xml:space="preserve">&amp;CTown of Richmond
FY26 Budget Expenses 
Draft as of 1/7/25
</oddHeader>
  </headerFooter>
  <rowBreaks count="7" manualBreakCount="7">
    <brk id="60" max="16383" man="1"/>
    <brk id="93" max="16383" man="1"/>
    <brk id="139" max="16383" man="1"/>
    <brk id="167" max="16383" man="1"/>
    <brk id="204" max="6" man="1"/>
    <brk id="228" max="6" man="1"/>
    <brk id="269" max="6" man="1"/>
  </rowBreaks>
  <colBreaks count="1" manualBreakCount="1">
    <brk id="7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B6B2F-CB57-46DD-B686-B95C02A069B8}">
  <dimension ref="A1:S273"/>
  <sheetViews>
    <sheetView view="pageBreakPreview" zoomScaleNormal="100" zoomScaleSheetLayoutView="100" workbookViewId="0">
      <pane xSplit="2" ySplit="2" topLeftCell="C30" activePane="bottomRight" state="frozen"/>
      <selection pane="topRight" activeCell="B1" sqref="B1"/>
      <selection pane="bottomLeft" activeCell="A3" sqref="A3"/>
      <selection pane="bottomRight" activeCell="K22" sqref="K22"/>
    </sheetView>
  </sheetViews>
  <sheetFormatPr defaultColWidth="8.85546875" defaultRowHeight="12.75" x14ac:dyDescent="0.2"/>
  <cols>
    <col min="1" max="1" width="14.28515625" style="15" customWidth="1"/>
    <col min="2" max="2" width="55.140625" style="15" customWidth="1"/>
    <col min="3" max="4" width="17.28515625" style="110" customWidth="1"/>
    <col min="5" max="6" width="17.28515625" style="104" customWidth="1"/>
    <col min="7" max="7" width="17.28515625" style="15" customWidth="1"/>
    <col min="8" max="8" width="22.5703125" style="15" customWidth="1"/>
    <col min="9" max="9" width="15.5703125" style="15" customWidth="1"/>
    <col min="10" max="10" width="27.5703125" style="15" customWidth="1"/>
    <col min="11" max="11" width="22.85546875" style="15" customWidth="1"/>
    <col min="12" max="12" width="27.28515625" style="15" customWidth="1"/>
    <col min="13" max="13" width="29" style="15" customWidth="1"/>
    <col min="14" max="14" width="15.85546875" style="15" customWidth="1"/>
    <col min="15" max="15" width="3" style="15" customWidth="1"/>
    <col min="16" max="16" width="8.85546875" style="15"/>
    <col min="17" max="17" width="12.85546875" style="15" bestFit="1" customWidth="1"/>
    <col min="18" max="16384" width="8.85546875" style="15"/>
  </cols>
  <sheetData>
    <row r="1" spans="1:19" s="8" customFormat="1" ht="30" customHeight="1" thickBot="1" x14ac:dyDescent="0.25">
      <c r="A1" s="6" t="s">
        <v>46</v>
      </c>
      <c r="B1" s="6" t="s">
        <v>19</v>
      </c>
      <c r="C1" s="103" t="s">
        <v>743</v>
      </c>
      <c r="D1" s="103" t="s">
        <v>744</v>
      </c>
      <c r="E1" s="103" t="s">
        <v>595</v>
      </c>
      <c r="F1" s="103" t="s">
        <v>686</v>
      </c>
      <c r="G1" s="7" t="s">
        <v>740</v>
      </c>
      <c r="H1"/>
      <c r="I1"/>
      <c r="J1"/>
      <c r="K1"/>
      <c r="L1"/>
      <c r="M1"/>
      <c r="N1"/>
    </row>
    <row r="2" spans="1:19" customFormat="1" ht="13.5" customHeight="1" thickBot="1" x14ac:dyDescent="0.25">
      <c r="A2" s="5"/>
      <c r="B2" s="5" t="s">
        <v>26</v>
      </c>
      <c r="C2" s="177"/>
      <c r="D2" s="177"/>
      <c r="E2" s="105"/>
      <c r="F2" s="105"/>
      <c r="H2" s="243" t="s">
        <v>703</v>
      </c>
      <c r="I2" s="244"/>
      <c r="J2" s="244"/>
      <c r="K2" s="244"/>
      <c r="L2" s="244"/>
      <c r="M2" s="244"/>
      <c r="N2" s="245"/>
    </row>
    <row r="3" spans="1:19" customFormat="1" ht="16.5" customHeight="1" x14ac:dyDescent="0.25">
      <c r="A3" s="5" t="s">
        <v>459</v>
      </c>
      <c r="B3" s="5" t="s">
        <v>460</v>
      </c>
      <c r="C3" s="110">
        <v>2410420</v>
      </c>
      <c r="D3" s="110">
        <v>2416181</v>
      </c>
      <c r="E3" s="106">
        <f>'FY26 Expense'!E269-SUM('FY26 Revenue'!E4:E41)</f>
        <v>2080526.07</v>
      </c>
      <c r="F3" s="106">
        <f>'FY26 Expense'!F269-SUM('FY26 Revenue'!F4:F41)</f>
        <v>2418664.9348398075</v>
      </c>
      <c r="G3" s="70">
        <f>(F3-E3)/E3</f>
        <v>0.16252565623453466</v>
      </c>
      <c r="H3" s="34"/>
      <c r="N3" s="49"/>
      <c r="O3" s="16"/>
    </row>
    <row r="4" spans="1:19" customFormat="1" x14ac:dyDescent="0.2">
      <c r="A4" s="5" t="s">
        <v>461</v>
      </c>
      <c r="B4" s="5" t="s">
        <v>472</v>
      </c>
      <c r="C4" s="110">
        <v>10000</v>
      </c>
      <c r="D4" s="110">
        <v>9319</v>
      </c>
      <c r="E4" s="104">
        <v>10000</v>
      </c>
      <c r="F4" s="104">
        <v>10000</v>
      </c>
      <c r="G4" s="70">
        <f t="shared" ref="G4:G54" si="0">(F4-E4)/E4</f>
        <v>0</v>
      </c>
      <c r="H4" s="35"/>
      <c r="I4" s="17"/>
      <c r="J4" s="74" t="s">
        <v>702</v>
      </c>
      <c r="K4" s="75" t="s">
        <v>8</v>
      </c>
      <c r="L4" s="75" t="s">
        <v>42</v>
      </c>
      <c r="M4" s="17"/>
      <c r="N4" s="50"/>
    </row>
    <row r="5" spans="1:19" customFormat="1" x14ac:dyDescent="0.2">
      <c r="A5" s="5" t="s">
        <v>462</v>
      </c>
      <c r="B5" s="5" t="s">
        <v>473</v>
      </c>
      <c r="C5" s="110">
        <v>10000</v>
      </c>
      <c r="D5" s="110">
        <v>3863</v>
      </c>
      <c r="E5" s="104">
        <v>10000</v>
      </c>
      <c r="F5" s="104">
        <v>5000</v>
      </c>
      <c r="G5" s="70">
        <f t="shared" si="0"/>
        <v>-0.5</v>
      </c>
      <c r="H5" s="76" t="s">
        <v>5</v>
      </c>
      <c r="I5" s="25"/>
      <c r="J5" s="17"/>
      <c r="K5" s="17"/>
      <c r="L5" s="17"/>
      <c r="M5" s="17"/>
      <c r="N5" s="50"/>
      <c r="O5" s="17"/>
    </row>
    <row r="6" spans="1:19" customFormat="1" x14ac:dyDescent="0.2">
      <c r="A6" s="5" t="s">
        <v>463</v>
      </c>
      <c r="B6" s="5" t="s">
        <v>474</v>
      </c>
      <c r="C6" s="110">
        <v>10000</v>
      </c>
      <c r="D6" s="110">
        <v>7977</v>
      </c>
      <c r="E6" s="104">
        <v>10000</v>
      </c>
      <c r="F6" s="104">
        <v>9000</v>
      </c>
      <c r="G6" s="70">
        <f t="shared" si="0"/>
        <v>-0.1</v>
      </c>
      <c r="H6" s="72" t="s">
        <v>682</v>
      </c>
      <c r="I6" s="73"/>
      <c r="J6" s="18">
        <v>7935922</v>
      </c>
      <c r="K6" s="18">
        <v>3930471</v>
      </c>
      <c r="L6" s="77">
        <v>0.49530000000000002</v>
      </c>
      <c r="M6" s="17" t="s">
        <v>7</v>
      </c>
      <c r="N6" s="50"/>
      <c r="O6" s="17"/>
    </row>
    <row r="7" spans="1:19" customFormat="1" ht="13.5" thickBot="1" x14ac:dyDescent="0.25">
      <c r="A7" s="5" t="s">
        <v>464</v>
      </c>
      <c r="B7" s="5" t="s">
        <v>475</v>
      </c>
      <c r="C7" s="110">
        <v>15187.37</v>
      </c>
      <c r="D7" s="110">
        <v>17419</v>
      </c>
      <c r="E7" s="104">
        <v>17081.78</v>
      </c>
      <c r="F7" s="104">
        <v>19860.53</v>
      </c>
      <c r="G7" s="70">
        <f t="shared" si="0"/>
        <v>0.16267332795528336</v>
      </c>
      <c r="H7" s="35"/>
      <c r="I7" s="17"/>
      <c r="J7" s="78"/>
      <c r="K7" s="51"/>
      <c r="L7" s="79">
        <v>1.6000000000000001E-3</v>
      </c>
      <c r="M7" s="52" t="s">
        <v>34</v>
      </c>
      <c r="N7" s="53"/>
      <c r="O7" s="17"/>
    </row>
    <row r="8" spans="1:19" customFormat="1" x14ac:dyDescent="0.2">
      <c r="A8" s="5" t="s">
        <v>465</v>
      </c>
      <c r="B8" s="5" t="s">
        <v>476</v>
      </c>
      <c r="C8" s="110">
        <v>4941.53</v>
      </c>
      <c r="D8" s="110">
        <v>4942</v>
      </c>
      <c r="E8" s="107">
        <v>5000</v>
      </c>
      <c r="F8" s="107">
        <v>5000</v>
      </c>
      <c r="G8" s="70">
        <f t="shared" si="0"/>
        <v>0</v>
      </c>
      <c r="H8" s="34"/>
      <c r="K8" s="22"/>
      <c r="L8" s="92">
        <f>SUM(L6:L7)</f>
        <v>0.49690000000000001</v>
      </c>
      <c r="M8" s="17" t="s">
        <v>673</v>
      </c>
      <c r="N8" s="50"/>
      <c r="O8" s="17"/>
    </row>
    <row r="9" spans="1:19" customFormat="1" x14ac:dyDescent="0.2">
      <c r="A9" s="5" t="s">
        <v>466</v>
      </c>
      <c r="B9" s="5" t="s">
        <v>477</v>
      </c>
      <c r="C9" s="110">
        <v>15000</v>
      </c>
      <c r="D9" s="110">
        <v>15079</v>
      </c>
      <c r="E9" s="108">
        <v>15000</v>
      </c>
      <c r="F9" s="108">
        <v>15000</v>
      </c>
      <c r="G9" s="70">
        <f t="shared" si="0"/>
        <v>0</v>
      </c>
      <c r="H9" s="34"/>
      <c r="J9" s="5"/>
      <c r="L9" s="2"/>
      <c r="N9" s="49"/>
      <c r="O9" s="17"/>
      <c r="Q9" s="19"/>
    </row>
    <row r="10" spans="1:19" customFormat="1" x14ac:dyDescent="0.2">
      <c r="A10" s="5" t="s">
        <v>467</v>
      </c>
      <c r="B10" s="5" t="s">
        <v>478</v>
      </c>
      <c r="C10" s="110">
        <v>1760</v>
      </c>
      <c r="D10" s="110">
        <v>1774</v>
      </c>
      <c r="E10" s="108">
        <v>1765</v>
      </c>
      <c r="F10" s="108">
        <v>1800</v>
      </c>
      <c r="G10" s="70">
        <f t="shared" si="0"/>
        <v>1.9830028328611898E-2</v>
      </c>
      <c r="H10" s="76" t="s">
        <v>6</v>
      </c>
      <c r="J10" s="102" t="s">
        <v>702</v>
      </c>
      <c r="K10" s="18"/>
      <c r="L10" s="93"/>
      <c r="M10" s="17"/>
      <c r="N10" s="50"/>
      <c r="O10" s="17"/>
      <c r="Q10" s="19"/>
    </row>
    <row r="11" spans="1:19" customFormat="1" x14ac:dyDescent="0.2">
      <c r="A11" s="5" t="s">
        <v>468</v>
      </c>
      <c r="B11" s="5" t="s">
        <v>479</v>
      </c>
      <c r="C11" s="110">
        <v>3800</v>
      </c>
      <c r="D11" s="110">
        <v>3600.65</v>
      </c>
      <c r="E11" s="108">
        <v>4000</v>
      </c>
      <c r="F11" s="108">
        <v>4000</v>
      </c>
      <c r="G11" s="70">
        <f t="shared" si="0"/>
        <v>0</v>
      </c>
      <c r="H11" s="72" t="s">
        <v>701</v>
      </c>
      <c r="I11" s="73"/>
      <c r="J11" s="240">
        <v>8050387</v>
      </c>
      <c r="K11" s="18">
        <f>+F3+F44</f>
        <v>4210770.3180484343</v>
      </c>
      <c r="L11" s="77">
        <f>K11/J11</f>
        <v>0.52305191266561901</v>
      </c>
      <c r="M11" s="17" t="s">
        <v>7</v>
      </c>
      <c r="N11" s="50"/>
    </row>
    <row r="12" spans="1:19" customFormat="1" ht="13.5" thickBot="1" x14ac:dyDescent="0.25">
      <c r="A12" s="5" t="s">
        <v>469</v>
      </c>
      <c r="B12" s="5" t="s">
        <v>480</v>
      </c>
      <c r="C12" s="110">
        <v>85675</v>
      </c>
      <c r="D12" s="110">
        <v>81082</v>
      </c>
      <c r="E12" s="104">
        <v>85000</v>
      </c>
      <c r="F12" s="104">
        <v>85000</v>
      </c>
      <c r="G12" s="70">
        <f t="shared" si="0"/>
        <v>0</v>
      </c>
      <c r="H12" s="35"/>
      <c r="I12" s="17"/>
      <c r="J12" s="18"/>
      <c r="K12" s="51"/>
      <c r="L12" s="79">
        <f>L27</f>
        <v>1.5928810036088949E-3</v>
      </c>
      <c r="M12" s="52" t="s">
        <v>34</v>
      </c>
      <c r="N12" s="53"/>
    </row>
    <row r="13" spans="1:19" customFormat="1" x14ac:dyDescent="0.2">
      <c r="A13" s="5" t="s">
        <v>689</v>
      </c>
      <c r="B13" s="5" t="s">
        <v>690</v>
      </c>
      <c r="C13" s="110">
        <v>0</v>
      </c>
      <c r="D13" s="110">
        <v>3935</v>
      </c>
      <c r="E13" s="104">
        <v>0</v>
      </c>
      <c r="F13" s="104">
        <v>2000</v>
      </c>
      <c r="G13" s="70">
        <v>1</v>
      </c>
      <c r="H13" s="35"/>
      <c r="I13" s="17"/>
      <c r="J13" s="18"/>
      <c r="K13" s="94"/>
      <c r="L13" s="77">
        <f>+L11+L12</f>
        <v>0.52464479366922789</v>
      </c>
      <c r="M13" s="17" t="s">
        <v>727</v>
      </c>
      <c r="N13" s="58"/>
    </row>
    <row r="14" spans="1:19" customFormat="1" x14ac:dyDescent="0.2">
      <c r="A14" s="5" t="s">
        <v>470</v>
      </c>
      <c r="B14" s="5" t="s">
        <v>481</v>
      </c>
      <c r="C14" s="110">
        <v>35000</v>
      </c>
      <c r="D14" s="110">
        <v>43670</v>
      </c>
      <c r="E14" s="104">
        <v>35000</v>
      </c>
      <c r="F14" s="104">
        <v>40000</v>
      </c>
      <c r="G14" s="70">
        <f t="shared" si="0"/>
        <v>0.14285714285714285</v>
      </c>
      <c r="H14" s="34"/>
      <c r="L14" s="95">
        <f>L13-L8</f>
        <v>2.7744793669227885E-2</v>
      </c>
      <c r="M14" s="17" t="s">
        <v>40</v>
      </c>
      <c r="N14" s="49"/>
      <c r="R14" s="20"/>
      <c r="S14" s="20"/>
    </row>
    <row r="15" spans="1:19" customFormat="1" ht="13.5" thickBot="1" x14ac:dyDescent="0.25">
      <c r="A15" s="5" t="s">
        <v>471</v>
      </c>
      <c r="B15" s="5" t="s">
        <v>482</v>
      </c>
      <c r="C15" s="110">
        <v>41500</v>
      </c>
      <c r="D15" s="110">
        <v>41500</v>
      </c>
      <c r="E15" s="110">
        <v>43394</v>
      </c>
      <c r="F15" s="110">
        <v>45202</v>
      </c>
      <c r="G15" s="70">
        <f t="shared" si="0"/>
        <v>4.1664746278287319E-2</v>
      </c>
      <c r="H15" s="96"/>
      <c r="I15" s="97"/>
      <c r="J15" s="98"/>
      <c r="K15" s="97"/>
      <c r="L15" s="99">
        <f>L14/L8</f>
        <v>5.5835769106918662E-2</v>
      </c>
      <c r="M15" s="59" t="s">
        <v>41</v>
      </c>
      <c r="N15" s="60"/>
      <c r="O15" s="17"/>
      <c r="R15" s="20"/>
      <c r="S15" s="20"/>
    </row>
    <row r="16" spans="1:19" customFormat="1" x14ac:dyDescent="0.2">
      <c r="A16" s="5" t="s">
        <v>434</v>
      </c>
      <c r="B16" s="5" t="s">
        <v>483</v>
      </c>
      <c r="C16" s="110">
        <v>4833</v>
      </c>
      <c r="D16" s="110">
        <v>1466.67</v>
      </c>
      <c r="E16" s="109">
        <v>5000</v>
      </c>
      <c r="F16" s="109">
        <v>5000</v>
      </c>
      <c r="G16" s="70">
        <f t="shared" si="0"/>
        <v>0</v>
      </c>
      <c r="O16" s="17"/>
      <c r="R16" s="20"/>
      <c r="S16" s="20"/>
    </row>
    <row r="17" spans="1:19" customFormat="1" x14ac:dyDescent="0.2">
      <c r="A17" s="5" t="s">
        <v>435</v>
      </c>
      <c r="B17" s="5" t="s">
        <v>484</v>
      </c>
      <c r="C17" s="110">
        <v>23000</v>
      </c>
      <c r="D17" s="110">
        <v>19757.88</v>
      </c>
      <c r="E17" s="104">
        <v>25000</v>
      </c>
      <c r="F17" s="104">
        <v>25000</v>
      </c>
      <c r="G17" s="70">
        <f t="shared" si="0"/>
        <v>0</v>
      </c>
      <c r="H17" s="246"/>
      <c r="I17" s="246"/>
      <c r="J17" s="246"/>
      <c r="K17" s="246"/>
      <c r="L17" s="246"/>
      <c r="M17" s="246"/>
      <c r="N17" s="246"/>
      <c r="O17" s="17"/>
      <c r="R17" s="20"/>
      <c r="S17" s="20"/>
    </row>
    <row r="18" spans="1:19" customFormat="1" ht="13.5" thickBot="1" x14ac:dyDescent="0.25">
      <c r="A18" s="5" t="s">
        <v>436</v>
      </c>
      <c r="B18" s="5" t="s">
        <v>485</v>
      </c>
      <c r="C18" s="110">
        <v>6100.13</v>
      </c>
      <c r="D18" s="110">
        <v>7127.56</v>
      </c>
      <c r="E18" s="104">
        <v>6100</v>
      </c>
      <c r="F18" s="233">
        <v>10279</v>
      </c>
      <c r="G18" s="70">
        <f t="shared" si="0"/>
        <v>0.68508196721311476</v>
      </c>
      <c r="M18" s="30"/>
      <c r="N18" s="30"/>
    </row>
    <row r="19" spans="1:19" customFormat="1" ht="15.75" thickBot="1" x14ac:dyDescent="0.3">
      <c r="A19" s="5" t="s">
        <v>445</v>
      </c>
      <c r="B19" s="5" t="s">
        <v>585</v>
      </c>
      <c r="C19" s="110">
        <v>15000</v>
      </c>
      <c r="D19" s="110">
        <v>15000</v>
      </c>
      <c r="E19" s="104">
        <v>15000</v>
      </c>
      <c r="F19" s="104">
        <v>25000</v>
      </c>
      <c r="G19" s="70">
        <f t="shared" si="0"/>
        <v>0.66666666666666663</v>
      </c>
      <c r="H19" s="247" t="s">
        <v>815</v>
      </c>
      <c r="I19" s="248"/>
      <c r="J19" s="248"/>
      <c r="K19" s="248"/>
      <c r="L19" s="248"/>
      <c r="M19" s="248"/>
      <c r="N19" s="39"/>
    </row>
    <row r="20" spans="1:19" customFormat="1" x14ac:dyDescent="0.2">
      <c r="A20" s="5" t="s">
        <v>437</v>
      </c>
      <c r="B20" s="5" t="s">
        <v>592</v>
      </c>
      <c r="C20" s="110">
        <v>14000</v>
      </c>
      <c r="D20" s="110">
        <v>203759.6</v>
      </c>
      <c r="E20" s="106">
        <v>100000</v>
      </c>
      <c r="F20" s="106">
        <v>50000</v>
      </c>
      <c r="G20" s="70">
        <f t="shared" si="0"/>
        <v>-0.5</v>
      </c>
      <c r="H20" s="151" t="s">
        <v>39</v>
      </c>
      <c r="I20" s="152" t="s">
        <v>36</v>
      </c>
      <c r="J20" s="152" t="s">
        <v>37</v>
      </c>
      <c r="K20" s="152" t="s">
        <v>43</v>
      </c>
      <c r="L20" s="152" t="s">
        <v>44</v>
      </c>
      <c r="M20" s="152" t="s">
        <v>35</v>
      </c>
      <c r="N20" s="36"/>
    </row>
    <row r="21" spans="1:19" customFormat="1" ht="15" customHeight="1" x14ac:dyDescent="0.2">
      <c r="A21" s="5" t="s">
        <v>438</v>
      </c>
      <c r="B21" s="5" t="s">
        <v>486</v>
      </c>
      <c r="C21" s="110">
        <v>1500</v>
      </c>
      <c r="D21" s="110">
        <v>970</v>
      </c>
      <c r="E21" s="109">
        <v>1400</v>
      </c>
      <c r="F21" s="109">
        <v>1400</v>
      </c>
      <c r="G21" s="70">
        <f t="shared" si="0"/>
        <v>0</v>
      </c>
      <c r="H21" s="153" t="s">
        <v>30</v>
      </c>
      <c r="I21" s="154">
        <v>420000</v>
      </c>
      <c r="J21" s="154"/>
      <c r="K21" s="15">
        <v>1.0494000000000001</v>
      </c>
      <c r="L21" s="15"/>
      <c r="M21" s="155">
        <f>(I21/100)*K21</f>
        <v>4407.4800000000005</v>
      </c>
      <c r="N21" s="37"/>
    </row>
    <row r="22" spans="1:19" customFormat="1" ht="15" customHeight="1" x14ac:dyDescent="0.2">
      <c r="A22" s="5" t="s">
        <v>439</v>
      </c>
      <c r="B22" s="5" t="s">
        <v>487</v>
      </c>
      <c r="C22" s="110">
        <v>4000</v>
      </c>
      <c r="D22" s="110">
        <v>3763</v>
      </c>
      <c r="E22" s="104">
        <v>4000</v>
      </c>
      <c r="F22" s="104">
        <v>4000</v>
      </c>
      <c r="G22" s="70">
        <f t="shared" si="0"/>
        <v>0</v>
      </c>
      <c r="H22" s="153" t="s">
        <v>31</v>
      </c>
      <c r="I22" s="154" t="s">
        <v>27</v>
      </c>
      <c r="J22" s="154">
        <v>60000</v>
      </c>
      <c r="K22" s="15"/>
      <c r="L22" s="15">
        <v>1.2098</v>
      </c>
      <c r="M22" s="156">
        <f>(J22/100)*L22</f>
        <v>725.88</v>
      </c>
      <c r="N22" s="35"/>
    </row>
    <row r="23" spans="1:19" customFormat="1" ht="15" customHeight="1" thickBot="1" x14ac:dyDescent="0.3">
      <c r="A23" s="5" t="s">
        <v>440</v>
      </c>
      <c r="B23" s="5" t="s">
        <v>488</v>
      </c>
      <c r="C23" s="110">
        <v>20000</v>
      </c>
      <c r="D23" s="110">
        <v>12542</v>
      </c>
      <c r="E23" s="104">
        <v>20000</v>
      </c>
      <c r="F23" s="104">
        <v>15000</v>
      </c>
      <c r="G23" s="70">
        <f t="shared" si="0"/>
        <v>-0.25</v>
      </c>
      <c r="H23" s="153" t="s">
        <v>32</v>
      </c>
      <c r="I23" s="154" t="s">
        <v>27</v>
      </c>
      <c r="J23" s="154">
        <v>635638</v>
      </c>
      <c r="K23" s="15"/>
      <c r="L23" s="15">
        <v>1.2098</v>
      </c>
      <c r="M23" s="156">
        <f>(J23/100)*L23</f>
        <v>7689.9485240000004</v>
      </c>
      <c r="N23" s="38"/>
      <c r="O23" s="21"/>
      <c r="Q23" s="22"/>
    </row>
    <row r="24" spans="1:19" customFormat="1" ht="15" customHeight="1" x14ac:dyDescent="0.2">
      <c r="A24" s="5" t="s">
        <v>441</v>
      </c>
      <c r="B24" s="5" t="s">
        <v>489</v>
      </c>
      <c r="C24" s="110">
        <v>2000</v>
      </c>
      <c r="D24" s="110">
        <v>1369</v>
      </c>
      <c r="E24" s="104">
        <v>2500</v>
      </c>
      <c r="F24" s="104">
        <v>2000</v>
      </c>
      <c r="G24" s="70">
        <f t="shared" si="0"/>
        <v>-0.2</v>
      </c>
      <c r="H24" s="157" t="s">
        <v>38</v>
      </c>
      <c r="I24" s="154" t="s">
        <v>27</v>
      </c>
      <c r="J24" s="15"/>
      <c r="K24" s="15"/>
      <c r="L24" s="15"/>
      <c r="M24" s="158">
        <f>SUM(M21:M23)</f>
        <v>12823.308524</v>
      </c>
      <c r="N24" s="35"/>
    </row>
    <row r="25" spans="1:19" customFormat="1" ht="15" customHeight="1" x14ac:dyDescent="0.2">
      <c r="A25" s="5" t="s">
        <v>442</v>
      </c>
      <c r="B25" s="5" t="s">
        <v>490</v>
      </c>
      <c r="C25" s="110">
        <v>2500</v>
      </c>
      <c r="D25" s="110">
        <v>1656</v>
      </c>
      <c r="E25" s="104">
        <v>3000</v>
      </c>
      <c r="F25" s="104">
        <v>2000</v>
      </c>
      <c r="G25" s="70">
        <f t="shared" si="0"/>
        <v>-0.33333333333333331</v>
      </c>
      <c r="H25" s="157"/>
      <c r="I25" s="15"/>
      <c r="J25" s="15"/>
      <c r="K25" s="15"/>
      <c r="L25" s="15"/>
      <c r="M25" s="156"/>
      <c r="N25" s="35"/>
      <c r="Q25" s="19"/>
    </row>
    <row r="26" spans="1:19" customFormat="1" ht="15" customHeight="1" x14ac:dyDescent="0.2">
      <c r="A26" s="5" t="s">
        <v>443</v>
      </c>
      <c r="B26" s="5" t="s">
        <v>491</v>
      </c>
      <c r="C26" s="110">
        <v>300</v>
      </c>
      <c r="D26" s="110">
        <v>310</v>
      </c>
      <c r="E26" s="104">
        <v>250</v>
      </c>
      <c r="F26" s="104">
        <v>250</v>
      </c>
      <c r="G26" s="70">
        <f t="shared" si="0"/>
        <v>0</v>
      </c>
      <c r="H26" s="159" t="s">
        <v>33</v>
      </c>
      <c r="I26" s="160"/>
      <c r="J26" s="160" t="s">
        <v>685</v>
      </c>
      <c r="K26" s="161" t="s">
        <v>35</v>
      </c>
      <c r="L26" s="162" t="s">
        <v>4</v>
      </c>
      <c r="M26" s="163"/>
      <c r="N26" s="35"/>
      <c r="O26" s="17"/>
    </row>
    <row r="27" spans="1:19" customFormat="1" ht="15" customHeight="1" x14ac:dyDescent="0.2">
      <c r="A27" s="5" t="s">
        <v>444</v>
      </c>
      <c r="B27" s="5" t="s">
        <v>515</v>
      </c>
      <c r="C27" s="110">
        <v>72</v>
      </c>
      <c r="D27" s="110">
        <v>45</v>
      </c>
      <c r="E27" s="104">
        <v>100</v>
      </c>
      <c r="F27" s="104">
        <v>100</v>
      </c>
      <c r="G27" s="70">
        <f t="shared" si="0"/>
        <v>0</v>
      </c>
      <c r="H27" s="164" t="s">
        <v>684</v>
      </c>
      <c r="I27" s="165"/>
      <c r="J27" s="154">
        <f>J11</f>
        <v>8050387</v>
      </c>
      <c r="K27" s="154">
        <f>M24</f>
        <v>12823.308524</v>
      </c>
      <c r="L27" s="166">
        <f>K27/J27</f>
        <v>1.5928810036088949E-3</v>
      </c>
      <c r="M27" s="163" t="s">
        <v>34</v>
      </c>
      <c r="N27" s="35"/>
      <c r="O27" s="17"/>
    </row>
    <row r="28" spans="1:19" customFormat="1" ht="15" customHeight="1" thickBot="1" x14ac:dyDescent="0.25">
      <c r="A28" s="5" t="s">
        <v>594</v>
      </c>
      <c r="B28" s="5" t="s">
        <v>593</v>
      </c>
      <c r="C28" s="110">
        <v>0</v>
      </c>
      <c r="D28" s="110">
        <v>200</v>
      </c>
      <c r="E28" s="104">
        <v>100</v>
      </c>
      <c r="F28" s="104">
        <v>200</v>
      </c>
      <c r="G28" s="70">
        <f t="shared" si="0"/>
        <v>1</v>
      </c>
      <c r="H28" s="167"/>
      <c r="I28" s="168"/>
      <c r="J28" s="169"/>
      <c r="K28" s="169"/>
      <c r="L28" s="170"/>
      <c r="M28" s="168"/>
      <c r="N28" s="34"/>
      <c r="O28" s="17"/>
    </row>
    <row r="29" spans="1:19" customFormat="1" ht="15" customHeight="1" x14ac:dyDescent="0.2">
      <c r="A29" s="5" t="s">
        <v>446</v>
      </c>
      <c r="B29" s="32" t="s">
        <v>698</v>
      </c>
      <c r="C29" s="110">
        <v>5000</v>
      </c>
      <c r="D29" s="110">
        <v>2475</v>
      </c>
      <c r="E29" s="111">
        <v>5000</v>
      </c>
      <c r="F29" s="111">
        <v>2500</v>
      </c>
      <c r="G29" s="70">
        <f t="shared" si="0"/>
        <v>-0.5</v>
      </c>
      <c r="J29" s="28"/>
      <c r="L29" s="33"/>
      <c r="M29" s="29"/>
      <c r="N29" s="17"/>
      <c r="O29" s="17"/>
    </row>
    <row r="30" spans="1:19" customFormat="1" ht="15" customHeight="1" x14ac:dyDescent="0.2">
      <c r="A30" s="5" t="s">
        <v>447</v>
      </c>
      <c r="B30" s="5" t="s">
        <v>697</v>
      </c>
      <c r="C30" s="110">
        <v>500</v>
      </c>
      <c r="D30" s="110">
        <v>20</v>
      </c>
      <c r="E30" s="104">
        <v>500</v>
      </c>
      <c r="F30" s="104">
        <v>100</v>
      </c>
      <c r="G30" s="70">
        <f t="shared" si="0"/>
        <v>-0.8</v>
      </c>
      <c r="H30" s="17"/>
      <c r="I30" s="17"/>
      <c r="J30" s="18"/>
      <c r="K30" s="18"/>
      <c r="L30" s="23"/>
      <c r="M30" s="17"/>
      <c r="N30" s="17"/>
      <c r="O30" s="17"/>
    </row>
    <row r="31" spans="1:19" customFormat="1" x14ac:dyDescent="0.2">
      <c r="A31" s="5" t="s">
        <v>448</v>
      </c>
      <c r="B31" s="5" t="s">
        <v>696</v>
      </c>
      <c r="C31" s="110">
        <v>1500</v>
      </c>
      <c r="D31" s="110">
        <v>0</v>
      </c>
      <c r="E31" s="104">
        <v>250</v>
      </c>
      <c r="F31" s="104">
        <v>0</v>
      </c>
      <c r="G31" s="70">
        <f t="shared" si="0"/>
        <v>-1</v>
      </c>
      <c r="H31" s="26"/>
    </row>
    <row r="32" spans="1:19" customFormat="1" x14ac:dyDescent="0.2">
      <c r="A32" s="5" t="s">
        <v>449</v>
      </c>
      <c r="B32" s="5" t="s">
        <v>699</v>
      </c>
      <c r="C32" s="110">
        <v>0</v>
      </c>
      <c r="D32" s="110">
        <v>0</v>
      </c>
      <c r="E32" s="104">
        <v>0</v>
      </c>
      <c r="F32" s="104">
        <v>0</v>
      </c>
      <c r="G32" s="70">
        <v>0</v>
      </c>
      <c r="H32" s="26"/>
    </row>
    <row r="33" spans="1:15" customFormat="1" x14ac:dyDescent="0.2">
      <c r="A33" s="5" t="s">
        <v>450</v>
      </c>
      <c r="B33" s="5" t="s">
        <v>695</v>
      </c>
      <c r="C33" s="110">
        <v>3500</v>
      </c>
      <c r="D33" s="110">
        <v>4022</v>
      </c>
      <c r="E33" s="104">
        <v>2000</v>
      </c>
      <c r="F33" s="104">
        <v>5000</v>
      </c>
      <c r="G33" s="70">
        <f t="shared" si="0"/>
        <v>1.5</v>
      </c>
    </row>
    <row r="34" spans="1:15" customFormat="1" x14ac:dyDescent="0.2">
      <c r="A34" s="5" t="s">
        <v>451</v>
      </c>
      <c r="B34" s="5" t="s">
        <v>492</v>
      </c>
      <c r="C34" s="110">
        <v>5000</v>
      </c>
      <c r="D34" s="110">
        <v>9987</v>
      </c>
      <c r="E34" s="104">
        <v>0</v>
      </c>
      <c r="F34" s="104"/>
      <c r="G34" s="70">
        <v>0</v>
      </c>
      <c r="H34" s="17"/>
    </row>
    <row r="35" spans="1:15" customFormat="1" x14ac:dyDescent="0.2">
      <c r="A35" s="5" t="s">
        <v>570</v>
      </c>
      <c r="B35" s="5" t="s">
        <v>693</v>
      </c>
      <c r="C35" s="110">
        <v>800</v>
      </c>
      <c r="D35" s="110">
        <v>3152.61</v>
      </c>
      <c r="E35" s="111">
        <v>1000</v>
      </c>
      <c r="F35" s="222">
        <v>5000</v>
      </c>
      <c r="G35" s="70">
        <f t="shared" si="0"/>
        <v>4</v>
      </c>
      <c r="H35" s="25"/>
    </row>
    <row r="36" spans="1:15" customFormat="1" x14ac:dyDescent="0.2">
      <c r="A36" s="5" t="s">
        <v>452</v>
      </c>
      <c r="B36" s="5" t="s">
        <v>692</v>
      </c>
      <c r="C36" s="110">
        <v>800</v>
      </c>
      <c r="D36" s="110">
        <v>1845</v>
      </c>
      <c r="E36" s="104">
        <v>800</v>
      </c>
      <c r="F36" s="104">
        <v>2000</v>
      </c>
      <c r="G36" s="70">
        <f t="shared" si="0"/>
        <v>1.5</v>
      </c>
      <c r="H36" s="25"/>
    </row>
    <row r="37" spans="1:15" customFormat="1" ht="13.15" customHeight="1" x14ac:dyDescent="0.2">
      <c r="A37" s="5" t="s">
        <v>636</v>
      </c>
      <c r="B37" s="5" t="s">
        <v>694</v>
      </c>
      <c r="C37" s="110">
        <v>0</v>
      </c>
      <c r="D37" s="110">
        <v>0</v>
      </c>
      <c r="E37" s="104">
        <v>3000</v>
      </c>
      <c r="F37" s="104">
        <v>3000</v>
      </c>
      <c r="G37" s="70">
        <f t="shared" si="0"/>
        <v>0</v>
      </c>
    </row>
    <row r="38" spans="1:15" customFormat="1" ht="14.25" customHeight="1" x14ac:dyDescent="0.2">
      <c r="A38" s="5" t="s">
        <v>453</v>
      </c>
      <c r="B38" s="5" t="s">
        <v>700</v>
      </c>
      <c r="C38" s="110">
        <v>500</v>
      </c>
      <c r="D38" s="110">
        <v>405</v>
      </c>
      <c r="E38" s="104">
        <v>0</v>
      </c>
      <c r="F38" s="104">
        <v>500</v>
      </c>
      <c r="G38" s="70">
        <v>0</v>
      </c>
    </row>
    <row r="39" spans="1:15" customFormat="1" ht="14.25" customHeight="1" x14ac:dyDescent="0.2">
      <c r="A39" s="9"/>
      <c r="B39" s="9" t="s">
        <v>28</v>
      </c>
      <c r="C39" s="110">
        <v>0</v>
      </c>
      <c r="D39" s="110"/>
      <c r="E39" s="106"/>
      <c r="F39" s="106"/>
      <c r="G39" s="70">
        <v>0</v>
      </c>
    </row>
    <row r="40" spans="1:15" customFormat="1" ht="15" x14ac:dyDescent="0.2">
      <c r="A40" s="24" t="s">
        <v>671</v>
      </c>
      <c r="B40" s="24" t="s">
        <v>672</v>
      </c>
      <c r="C40" s="110">
        <v>0</v>
      </c>
      <c r="D40" s="110"/>
      <c r="E40" s="111">
        <v>5000</v>
      </c>
      <c r="F40" s="111">
        <v>5000</v>
      </c>
      <c r="G40" s="70">
        <f t="shared" si="0"/>
        <v>0</v>
      </c>
      <c r="H40" s="54"/>
      <c r="I40" s="56"/>
      <c r="J40" s="2"/>
      <c r="K40" s="18"/>
      <c r="N40" s="17"/>
    </row>
    <row r="41" spans="1:15" customFormat="1" ht="15" x14ac:dyDescent="0.2">
      <c r="A41" s="24" t="s">
        <v>512</v>
      </c>
      <c r="B41" s="5" t="s">
        <v>516</v>
      </c>
      <c r="C41" s="110">
        <v>0</v>
      </c>
      <c r="D41" s="110"/>
      <c r="E41" s="111">
        <v>433186</v>
      </c>
      <c r="F41" s="222">
        <f>'Unassigned Funds'!M32</f>
        <v>84889.41112411744</v>
      </c>
      <c r="G41" s="70">
        <v>0</v>
      </c>
      <c r="H41" s="54"/>
      <c r="I41" s="55"/>
    </row>
    <row r="42" spans="1:15" customFormat="1" ht="15" x14ac:dyDescent="0.25">
      <c r="A42" s="9"/>
      <c r="B42" s="9" t="s">
        <v>22</v>
      </c>
      <c r="C42" s="113">
        <f>SUM(C3:C41)</f>
        <v>2754189.03</v>
      </c>
      <c r="D42" s="113">
        <f>SUM(D3:D41)</f>
        <v>2940214.9699999997</v>
      </c>
      <c r="E42" s="113">
        <f>SUM(E3:E41)</f>
        <v>2949952.85</v>
      </c>
      <c r="F42" s="113">
        <f>SUM(F3:F41)</f>
        <v>2908745.8759639245</v>
      </c>
      <c r="G42" s="70">
        <f t="shared" si="0"/>
        <v>-1.3968689037208049E-2</v>
      </c>
      <c r="H42" s="45"/>
      <c r="I42" s="40"/>
      <c r="J42" s="19"/>
      <c r="M42" s="17"/>
      <c r="N42" s="17"/>
    </row>
    <row r="43" spans="1:15" customFormat="1" x14ac:dyDescent="0.2">
      <c r="C43" s="178">
        <v>0</v>
      </c>
      <c r="D43" s="178"/>
      <c r="E43" s="112"/>
      <c r="F43" s="112"/>
      <c r="G43" s="70"/>
      <c r="H43" s="44"/>
      <c r="I43" s="40"/>
      <c r="M43" s="17"/>
    </row>
    <row r="44" spans="1:15" customFormat="1" x14ac:dyDescent="0.2">
      <c r="A44" s="5" t="s">
        <v>454</v>
      </c>
      <c r="B44" s="5" t="s">
        <v>493</v>
      </c>
      <c r="C44" s="178">
        <v>1237646</v>
      </c>
      <c r="D44" s="110">
        <v>1237646</v>
      </c>
      <c r="E44" s="110">
        <f>'FY26 Expense'!E349-SUM('FY26 Revenue'!E45:E49)</f>
        <v>1849945.2</v>
      </c>
      <c r="F44" s="110">
        <f>'FY26 Expense'!F349-SUM('FY26 Revenue'!F45:F49)</f>
        <v>1792105.3832086269</v>
      </c>
      <c r="G44" s="70">
        <f t="shared" si="0"/>
        <v>-3.1265691973672016E-2</v>
      </c>
      <c r="H44" s="44"/>
      <c r="I44" s="5"/>
      <c r="J44" s="5"/>
      <c r="K44" s="57"/>
    </row>
    <row r="45" spans="1:15" customFormat="1" ht="15" x14ac:dyDescent="0.25">
      <c r="A45" s="5" t="s">
        <v>455</v>
      </c>
      <c r="B45" s="5" t="s">
        <v>494</v>
      </c>
      <c r="C45" s="178">
        <v>113500</v>
      </c>
      <c r="D45" s="110">
        <v>124685</v>
      </c>
      <c r="E45" s="104">
        <v>113500</v>
      </c>
      <c r="F45" s="104">
        <v>125000</v>
      </c>
      <c r="G45" s="70">
        <f t="shared" si="0"/>
        <v>0.1013215859030837</v>
      </c>
      <c r="H45" s="45"/>
      <c r="I45" s="5"/>
      <c r="J45" s="5"/>
      <c r="K45" s="57"/>
    </row>
    <row r="46" spans="1:15" customFormat="1" ht="15" x14ac:dyDescent="0.25">
      <c r="A46" s="5" t="s">
        <v>456</v>
      </c>
      <c r="B46" s="5" t="s">
        <v>495</v>
      </c>
      <c r="C46" s="110">
        <v>1500</v>
      </c>
      <c r="D46" s="110">
        <v>1425</v>
      </c>
      <c r="E46" s="110">
        <v>1500</v>
      </c>
      <c r="F46" s="110">
        <v>1500</v>
      </c>
      <c r="G46" s="70">
        <f t="shared" si="0"/>
        <v>0</v>
      </c>
      <c r="H46" s="45"/>
      <c r="I46" s="5"/>
      <c r="J46" s="5"/>
      <c r="K46" s="57"/>
    </row>
    <row r="47" spans="1:15" customFormat="1" ht="15" x14ac:dyDescent="0.25">
      <c r="A47" s="5" t="s">
        <v>457</v>
      </c>
      <c r="B47" s="5" t="s">
        <v>496</v>
      </c>
      <c r="C47" s="110">
        <v>1400</v>
      </c>
      <c r="D47" s="110">
        <v>585</v>
      </c>
      <c r="E47" s="114">
        <v>500</v>
      </c>
      <c r="F47" s="114">
        <v>600</v>
      </c>
      <c r="G47" s="70">
        <f t="shared" si="0"/>
        <v>0.2</v>
      </c>
      <c r="H47" s="45"/>
      <c r="I47" s="5"/>
      <c r="J47" s="5"/>
      <c r="K47" s="57"/>
    </row>
    <row r="48" spans="1:15" customFormat="1" x14ac:dyDescent="0.2">
      <c r="A48" s="5" t="s">
        <v>458</v>
      </c>
      <c r="B48" s="5" t="s">
        <v>497</v>
      </c>
      <c r="C48" s="110">
        <v>500</v>
      </c>
      <c r="D48" s="110">
        <v>990</v>
      </c>
      <c r="E48" s="114">
        <v>500</v>
      </c>
      <c r="F48" s="114">
        <v>1000</v>
      </c>
      <c r="G48" s="70">
        <f t="shared" si="0"/>
        <v>1</v>
      </c>
      <c r="H48" s="44"/>
      <c r="I48" s="5"/>
      <c r="J48" s="5"/>
      <c r="K48" s="57"/>
      <c r="O48" s="17"/>
    </row>
    <row r="49" spans="1:11" customFormat="1" x14ac:dyDescent="0.2">
      <c r="A49" s="9"/>
      <c r="B49" s="9" t="s">
        <v>29</v>
      </c>
      <c r="C49" s="115"/>
      <c r="D49" s="178"/>
      <c r="E49" s="114"/>
      <c r="F49" s="114"/>
      <c r="G49" s="70">
        <v>0</v>
      </c>
      <c r="I49" s="5"/>
      <c r="K49" s="57"/>
    </row>
    <row r="50" spans="1:11" customFormat="1" x14ac:dyDescent="0.2">
      <c r="A50" s="5" t="s">
        <v>745</v>
      </c>
      <c r="B50" s="5" t="s">
        <v>746</v>
      </c>
      <c r="C50" s="110">
        <v>500000</v>
      </c>
      <c r="D50" s="178">
        <v>0</v>
      </c>
      <c r="E50" s="114">
        <v>0</v>
      </c>
      <c r="F50" s="114">
        <v>0</v>
      </c>
      <c r="G50" s="70">
        <v>0</v>
      </c>
      <c r="I50" s="5"/>
      <c r="K50" s="57"/>
    </row>
    <row r="51" spans="1:11" customFormat="1" x14ac:dyDescent="0.2">
      <c r="A51" s="9"/>
      <c r="B51" s="9" t="s">
        <v>20</v>
      </c>
      <c r="C51" s="113">
        <f>SUM(C44:C50)</f>
        <v>1854546</v>
      </c>
      <c r="D51" s="113">
        <f>SUM(D44:D50)</f>
        <v>1365331</v>
      </c>
      <c r="E51" s="113">
        <f>SUM(E44:E50)</f>
        <v>1965945.2</v>
      </c>
      <c r="F51" s="113">
        <f>SUM(F44:F50)</f>
        <v>1920205.3832086269</v>
      </c>
      <c r="G51" s="70">
        <f t="shared" si="0"/>
        <v>-2.326606905999876E-2</v>
      </c>
    </row>
    <row r="52" spans="1:11" customFormat="1" x14ac:dyDescent="0.2">
      <c r="A52" s="9"/>
      <c r="B52" s="9"/>
      <c r="C52" s="110"/>
      <c r="D52" s="178"/>
      <c r="E52" s="112"/>
      <c r="F52" s="112"/>
      <c r="G52" s="70"/>
    </row>
    <row r="53" spans="1:11" customFormat="1" x14ac:dyDescent="0.2">
      <c r="A53" s="9"/>
      <c r="B53" s="9" t="s">
        <v>21</v>
      </c>
      <c r="C53" s="115">
        <f>C51+C42</f>
        <v>4608735.0299999993</v>
      </c>
      <c r="D53" s="115">
        <f>D51+D42</f>
        <v>4305545.97</v>
      </c>
      <c r="E53" s="115">
        <f>E42+E51</f>
        <v>4915898.05</v>
      </c>
      <c r="F53" s="115">
        <f>F42+F51</f>
        <v>4828951.2591725513</v>
      </c>
      <c r="G53" s="70">
        <f t="shared" si="0"/>
        <v>-1.7686858015179645E-2</v>
      </c>
    </row>
    <row r="54" spans="1:11" customFormat="1" x14ac:dyDescent="0.2">
      <c r="A54" s="27"/>
      <c r="B54" s="27" t="s">
        <v>23</v>
      </c>
      <c r="C54" s="115">
        <f>SUM(C4:C41)+SUM(C45:C50)</f>
        <v>960669.03</v>
      </c>
      <c r="D54" s="115">
        <f>SUM(D4:D41)+SUM(D45:D50)</f>
        <v>651718.97</v>
      </c>
      <c r="E54" s="115">
        <f>SUM(E4:E41)+SUM(E45:E50)</f>
        <v>985426.78</v>
      </c>
      <c r="F54" s="115">
        <f>SUM(F4:F41)+SUM(F45:F50)</f>
        <v>618180.94112411747</v>
      </c>
      <c r="G54" s="70">
        <f t="shared" si="0"/>
        <v>-0.37267694193969697</v>
      </c>
    </row>
    <row r="55" spans="1:11" customFormat="1" x14ac:dyDescent="0.2">
      <c r="C55" s="110"/>
      <c r="D55" s="115"/>
      <c r="E55" s="115"/>
      <c r="F55" s="115"/>
    </row>
    <row r="56" spans="1:11" customFormat="1" x14ac:dyDescent="0.2">
      <c r="C56" s="110"/>
      <c r="D56" s="115"/>
      <c r="E56" s="115"/>
      <c r="F56" s="115"/>
    </row>
    <row r="57" spans="1:11" customFormat="1" x14ac:dyDescent="0.2">
      <c r="C57" s="110"/>
      <c r="D57" s="110"/>
      <c r="E57" s="104"/>
      <c r="F57" s="104"/>
    </row>
    <row r="58" spans="1:11" customFormat="1" x14ac:dyDescent="0.2">
      <c r="C58" s="110"/>
      <c r="D58" s="110"/>
      <c r="E58" s="104"/>
      <c r="F58" s="104"/>
    </row>
    <row r="59" spans="1:11" customFormat="1" x14ac:dyDescent="0.2">
      <c r="C59" s="110"/>
      <c r="D59" s="110"/>
      <c r="E59" s="104"/>
      <c r="F59" s="104"/>
    </row>
    <row r="60" spans="1:11" customFormat="1" x14ac:dyDescent="0.2">
      <c r="C60" s="110"/>
      <c r="D60" s="110"/>
      <c r="E60" s="104"/>
      <c r="F60" s="104"/>
    </row>
    <row r="61" spans="1:11" customFormat="1" x14ac:dyDescent="0.2">
      <c r="C61" s="110"/>
      <c r="D61" s="110"/>
      <c r="E61" s="104"/>
      <c r="F61" s="104"/>
    </row>
    <row r="62" spans="1:11" customFormat="1" x14ac:dyDescent="0.2">
      <c r="C62" s="110"/>
      <c r="D62" s="110"/>
      <c r="E62" s="104"/>
      <c r="F62" s="104"/>
    </row>
    <row r="63" spans="1:11" customFormat="1" x14ac:dyDescent="0.2">
      <c r="C63" s="110"/>
      <c r="D63" s="110"/>
      <c r="E63" s="104"/>
      <c r="F63" s="104"/>
    </row>
    <row r="64" spans="1:11" customFormat="1" x14ac:dyDescent="0.2">
      <c r="C64" s="110"/>
      <c r="D64" s="110"/>
      <c r="E64" s="104"/>
      <c r="F64" s="104"/>
    </row>
    <row r="65" spans="3:6" customFormat="1" x14ac:dyDescent="0.2">
      <c r="C65" s="110"/>
      <c r="D65" s="110"/>
      <c r="E65" s="104"/>
      <c r="F65" s="104"/>
    </row>
    <row r="66" spans="3:6" customFormat="1" x14ac:dyDescent="0.2">
      <c r="C66" s="110"/>
      <c r="D66" s="110"/>
      <c r="E66" s="104"/>
      <c r="F66" s="104"/>
    </row>
    <row r="67" spans="3:6" customFormat="1" x14ac:dyDescent="0.2">
      <c r="C67" s="110"/>
      <c r="D67" s="110"/>
      <c r="E67" s="104"/>
      <c r="F67" s="104"/>
    </row>
    <row r="68" spans="3:6" customFormat="1" x14ac:dyDescent="0.2">
      <c r="C68" s="110"/>
      <c r="D68" s="110"/>
      <c r="E68" s="104"/>
      <c r="F68" s="104"/>
    </row>
    <row r="69" spans="3:6" customFormat="1" x14ac:dyDescent="0.2">
      <c r="C69" s="110"/>
      <c r="D69" s="110"/>
      <c r="E69" s="104"/>
      <c r="F69" s="104"/>
    </row>
    <row r="70" spans="3:6" customFormat="1" x14ac:dyDescent="0.2">
      <c r="C70" s="110"/>
      <c r="D70" s="110"/>
      <c r="E70" s="104"/>
      <c r="F70" s="104"/>
    </row>
    <row r="71" spans="3:6" customFormat="1" x14ac:dyDescent="0.2">
      <c r="C71" s="110"/>
      <c r="D71" s="110"/>
      <c r="E71" s="104"/>
      <c r="F71" s="104"/>
    </row>
    <row r="72" spans="3:6" customFormat="1" x14ac:dyDescent="0.2">
      <c r="C72" s="110"/>
      <c r="D72" s="110"/>
      <c r="E72" s="104"/>
      <c r="F72" s="104"/>
    </row>
    <row r="73" spans="3:6" customFormat="1" x14ac:dyDescent="0.2">
      <c r="C73" s="110"/>
      <c r="D73" s="110"/>
      <c r="E73" s="104"/>
      <c r="F73" s="104"/>
    </row>
    <row r="74" spans="3:6" customFormat="1" x14ac:dyDescent="0.2">
      <c r="C74" s="110"/>
      <c r="D74" s="110"/>
      <c r="E74" s="104"/>
      <c r="F74" s="104"/>
    </row>
    <row r="75" spans="3:6" customFormat="1" x14ac:dyDescent="0.2">
      <c r="C75" s="110"/>
      <c r="D75" s="110"/>
      <c r="E75" s="104"/>
      <c r="F75" s="104"/>
    </row>
    <row r="76" spans="3:6" customFormat="1" x14ac:dyDescent="0.2">
      <c r="C76" s="110"/>
      <c r="D76" s="110"/>
      <c r="E76" s="104"/>
      <c r="F76" s="104"/>
    </row>
    <row r="77" spans="3:6" customFormat="1" x14ac:dyDescent="0.2">
      <c r="C77" s="110"/>
      <c r="D77" s="110"/>
      <c r="E77" s="104"/>
      <c r="F77" s="104"/>
    </row>
    <row r="78" spans="3:6" customFormat="1" x14ac:dyDescent="0.2">
      <c r="C78" s="110"/>
      <c r="D78" s="110"/>
      <c r="E78" s="104"/>
      <c r="F78" s="104"/>
    </row>
    <row r="79" spans="3:6" customFormat="1" x14ac:dyDescent="0.2">
      <c r="C79" s="110"/>
      <c r="D79" s="110"/>
      <c r="E79" s="104"/>
      <c r="F79" s="104"/>
    </row>
    <row r="80" spans="3:6" customFormat="1" x14ac:dyDescent="0.2">
      <c r="C80" s="110"/>
      <c r="D80" s="110"/>
      <c r="E80" s="104"/>
      <c r="F80" s="104"/>
    </row>
    <row r="81" spans="3:6" customFormat="1" x14ac:dyDescent="0.2">
      <c r="C81" s="110"/>
      <c r="D81" s="110"/>
      <c r="E81" s="104"/>
      <c r="F81" s="104"/>
    </row>
    <row r="82" spans="3:6" customFormat="1" x14ac:dyDescent="0.2">
      <c r="C82" s="110"/>
      <c r="D82" s="110"/>
      <c r="E82" s="104"/>
      <c r="F82" s="104"/>
    </row>
    <row r="83" spans="3:6" customFormat="1" x14ac:dyDescent="0.2">
      <c r="C83" s="110"/>
      <c r="D83" s="110"/>
      <c r="E83" s="104"/>
      <c r="F83" s="104"/>
    </row>
    <row r="84" spans="3:6" customFormat="1" x14ac:dyDescent="0.2">
      <c r="C84" s="110"/>
      <c r="D84" s="110"/>
      <c r="E84" s="104"/>
      <c r="F84" s="104"/>
    </row>
    <row r="85" spans="3:6" customFormat="1" x14ac:dyDescent="0.2">
      <c r="C85" s="110"/>
      <c r="D85" s="110"/>
      <c r="E85" s="104"/>
      <c r="F85" s="104"/>
    </row>
    <row r="86" spans="3:6" customFormat="1" x14ac:dyDescent="0.2">
      <c r="C86" s="110"/>
      <c r="D86" s="110"/>
      <c r="E86" s="104"/>
      <c r="F86" s="104"/>
    </row>
    <row r="87" spans="3:6" customFormat="1" x14ac:dyDescent="0.2">
      <c r="C87" s="110"/>
      <c r="D87" s="110"/>
      <c r="E87" s="104"/>
      <c r="F87" s="104"/>
    </row>
    <row r="88" spans="3:6" customFormat="1" x14ac:dyDescent="0.2">
      <c r="C88" s="110"/>
      <c r="D88" s="110"/>
      <c r="E88" s="104"/>
      <c r="F88" s="104"/>
    </row>
    <row r="89" spans="3:6" customFormat="1" x14ac:dyDescent="0.2">
      <c r="C89" s="110"/>
      <c r="D89" s="110"/>
      <c r="E89" s="104"/>
      <c r="F89" s="104"/>
    </row>
    <row r="90" spans="3:6" customFormat="1" x14ac:dyDescent="0.2">
      <c r="C90" s="110"/>
      <c r="D90" s="110"/>
      <c r="E90" s="104"/>
      <c r="F90" s="104"/>
    </row>
    <row r="91" spans="3:6" customFormat="1" x14ac:dyDescent="0.2">
      <c r="C91" s="110"/>
      <c r="D91" s="110"/>
      <c r="E91" s="104"/>
      <c r="F91" s="104"/>
    </row>
    <row r="92" spans="3:6" customFormat="1" x14ac:dyDescent="0.2">
      <c r="C92" s="110"/>
      <c r="D92" s="110"/>
      <c r="E92" s="104"/>
      <c r="F92" s="104"/>
    </row>
    <row r="93" spans="3:6" customFormat="1" x14ac:dyDescent="0.2">
      <c r="C93" s="110"/>
      <c r="D93" s="110"/>
      <c r="E93" s="104"/>
      <c r="F93" s="104"/>
    </row>
    <row r="94" spans="3:6" customFormat="1" x14ac:dyDescent="0.2">
      <c r="C94" s="110"/>
      <c r="D94" s="110"/>
      <c r="E94" s="104"/>
      <c r="F94" s="104"/>
    </row>
    <row r="95" spans="3:6" customFormat="1" x14ac:dyDescent="0.2">
      <c r="C95" s="110"/>
      <c r="D95" s="110"/>
      <c r="E95" s="104"/>
      <c r="F95" s="104"/>
    </row>
    <row r="96" spans="3:6" customFormat="1" x14ac:dyDescent="0.2">
      <c r="C96" s="110"/>
      <c r="D96" s="110"/>
      <c r="E96" s="104"/>
      <c r="F96" s="104"/>
    </row>
    <row r="97" spans="3:6" customFormat="1" x14ac:dyDescent="0.2">
      <c r="C97" s="110"/>
      <c r="D97" s="110"/>
      <c r="E97" s="104"/>
      <c r="F97" s="104"/>
    </row>
    <row r="98" spans="3:6" customFormat="1" x14ac:dyDescent="0.2">
      <c r="C98" s="110"/>
      <c r="D98" s="110"/>
      <c r="E98" s="104"/>
      <c r="F98" s="104"/>
    </row>
    <row r="99" spans="3:6" customFormat="1" x14ac:dyDescent="0.2">
      <c r="C99" s="110"/>
      <c r="D99" s="110"/>
      <c r="E99" s="104"/>
      <c r="F99" s="104"/>
    </row>
    <row r="100" spans="3:6" customFormat="1" x14ac:dyDescent="0.2">
      <c r="C100" s="110"/>
      <c r="D100" s="110"/>
      <c r="E100" s="104"/>
      <c r="F100" s="104"/>
    </row>
    <row r="101" spans="3:6" customFormat="1" x14ac:dyDescent="0.2">
      <c r="C101" s="110"/>
      <c r="D101" s="110"/>
      <c r="E101" s="104"/>
      <c r="F101" s="104"/>
    </row>
    <row r="102" spans="3:6" customFormat="1" x14ac:dyDescent="0.2">
      <c r="C102" s="110"/>
      <c r="D102" s="110"/>
      <c r="E102" s="104"/>
      <c r="F102" s="104"/>
    </row>
    <row r="103" spans="3:6" customFormat="1" x14ac:dyDescent="0.2">
      <c r="C103" s="110"/>
      <c r="D103" s="110"/>
      <c r="E103" s="104"/>
      <c r="F103" s="104"/>
    </row>
    <row r="104" spans="3:6" customFormat="1" x14ac:dyDescent="0.2">
      <c r="C104" s="110"/>
      <c r="D104" s="110"/>
      <c r="E104" s="104"/>
      <c r="F104" s="104"/>
    </row>
    <row r="105" spans="3:6" customFormat="1" x14ac:dyDescent="0.2">
      <c r="C105" s="110"/>
      <c r="D105" s="110"/>
      <c r="E105" s="104"/>
      <c r="F105" s="104"/>
    </row>
    <row r="106" spans="3:6" customFormat="1" x14ac:dyDescent="0.2">
      <c r="C106" s="110"/>
      <c r="D106" s="110"/>
      <c r="E106" s="104"/>
      <c r="F106" s="104"/>
    </row>
    <row r="107" spans="3:6" customFormat="1" x14ac:dyDescent="0.2">
      <c r="C107" s="110"/>
      <c r="D107" s="110"/>
      <c r="E107" s="104"/>
      <c r="F107" s="104"/>
    </row>
    <row r="108" spans="3:6" customFormat="1" x14ac:dyDescent="0.2">
      <c r="C108" s="110"/>
      <c r="D108" s="110"/>
      <c r="E108" s="104"/>
      <c r="F108" s="104"/>
    </row>
    <row r="109" spans="3:6" customFormat="1" x14ac:dyDescent="0.2">
      <c r="C109" s="110"/>
      <c r="D109" s="110"/>
      <c r="E109" s="104"/>
      <c r="F109" s="104"/>
    </row>
    <row r="110" spans="3:6" customFormat="1" x14ac:dyDescent="0.2">
      <c r="C110" s="110"/>
      <c r="D110" s="110"/>
      <c r="E110" s="104"/>
      <c r="F110" s="104"/>
    </row>
    <row r="111" spans="3:6" customFormat="1" x14ac:dyDescent="0.2">
      <c r="C111" s="110"/>
      <c r="D111" s="110"/>
      <c r="E111" s="104"/>
      <c r="F111" s="104"/>
    </row>
    <row r="112" spans="3:6" customFormat="1" x14ac:dyDescent="0.2">
      <c r="C112" s="110"/>
      <c r="D112" s="110"/>
      <c r="E112" s="104"/>
      <c r="F112" s="104"/>
    </row>
    <row r="113" spans="3:6" customFormat="1" x14ac:dyDescent="0.2">
      <c r="C113" s="110"/>
      <c r="D113" s="110"/>
      <c r="E113" s="104"/>
      <c r="F113" s="104"/>
    </row>
    <row r="114" spans="3:6" customFormat="1" x14ac:dyDescent="0.2">
      <c r="C114" s="110"/>
      <c r="D114" s="110"/>
      <c r="E114" s="104"/>
      <c r="F114" s="104"/>
    </row>
    <row r="115" spans="3:6" customFormat="1" x14ac:dyDescent="0.2">
      <c r="C115" s="110"/>
      <c r="D115" s="110"/>
      <c r="E115" s="104"/>
      <c r="F115" s="104"/>
    </row>
    <row r="116" spans="3:6" customFormat="1" x14ac:dyDescent="0.2">
      <c r="C116" s="110"/>
      <c r="D116" s="110"/>
      <c r="E116" s="104"/>
      <c r="F116" s="104"/>
    </row>
    <row r="117" spans="3:6" customFormat="1" x14ac:dyDescent="0.2">
      <c r="C117" s="110"/>
      <c r="D117" s="110"/>
      <c r="E117" s="104"/>
      <c r="F117" s="104"/>
    </row>
    <row r="118" spans="3:6" customFormat="1" x14ac:dyDescent="0.2">
      <c r="C118" s="110"/>
      <c r="D118" s="110"/>
      <c r="E118" s="104"/>
      <c r="F118" s="104"/>
    </row>
    <row r="119" spans="3:6" customFormat="1" x14ac:dyDescent="0.2">
      <c r="C119" s="110"/>
      <c r="D119" s="110"/>
      <c r="E119" s="104"/>
      <c r="F119" s="104"/>
    </row>
    <row r="120" spans="3:6" customFormat="1" x14ac:dyDescent="0.2">
      <c r="C120" s="110"/>
      <c r="D120" s="110"/>
      <c r="E120" s="104"/>
      <c r="F120" s="104"/>
    </row>
    <row r="121" spans="3:6" customFormat="1" x14ac:dyDescent="0.2">
      <c r="C121" s="110"/>
      <c r="D121" s="110"/>
      <c r="E121" s="104"/>
      <c r="F121" s="104"/>
    </row>
    <row r="122" spans="3:6" customFormat="1" x14ac:dyDescent="0.2">
      <c r="C122" s="110"/>
      <c r="D122" s="110"/>
      <c r="E122" s="104"/>
      <c r="F122" s="104"/>
    </row>
    <row r="123" spans="3:6" customFormat="1" x14ac:dyDescent="0.2">
      <c r="C123" s="110"/>
      <c r="D123" s="110"/>
      <c r="E123" s="104"/>
      <c r="F123" s="104"/>
    </row>
    <row r="124" spans="3:6" customFormat="1" x14ac:dyDescent="0.2">
      <c r="C124" s="110"/>
      <c r="D124" s="110"/>
      <c r="E124" s="104"/>
      <c r="F124" s="104"/>
    </row>
    <row r="125" spans="3:6" customFormat="1" x14ac:dyDescent="0.2">
      <c r="C125" s="110"/>
      <c r="D125" s="110"/>
      <c r="E125" s="104"/>
      <c r="F125" s="104"/>
    </row>
    <row r="126" spans="3:6" customFormat="1" x14ac:dyDescent="0.2">
      <c r="C126" s="110"/>
      <c r="D126" s="110"/>
      <c r="E126" s="104"/>
      <c r="F126" s="104"/>
    </row>
    <row r="127" spans="3:6" customFormat="1" x14ac:dyDescent="0.2">
      <c r="C127" s="110"/>
      <c r="D127" s="110"/>
      <c r="E127" s="104"/>
      <c r="F127" s="104"/>
    </row>
    <row r="128" spans="3:6" customFormat="1" x14ac:dyDescent="0.2">
      <c r="C128" s="110"/>
      <c r="D128" s="110"/>
      <c r="E128" s="104"/>
      <c r="F128" s="104"/>
    </row>
    <row r="129" spans="3:6" customFormat="1" x14ac:dyDescent="0.2">
      <c r="C129" s="110"/>
      <c r="D129" s="110"/>
      <c r="E129" s="104"/>
      <c r="F129" s="104"/>
    </row>
    <row r="130" spans="3:6" customFormat="1" x14ac:dyDescent="0.2">
      <c r="C130" s="110"/>
      <c r="D130" s="110"/>
      <c r="E130" s="104"/>
      <c r="F130" s="104"/>
    </row>
    <row r="131" spans="3:6" customFormat="1" x14ac:dyDescent="0.2">
      <c r="C131" s="110"/>
      <c r="D131" s="110"/>
      <c r="E131" s="104"/>
      <c r="F131" s="104"/>
    </row>
    <row r="132" spans="3:6" customFormat="1" x14ac:dyDescent="0.2">
      <c r="C132" s="110"/>
      <c r="D132" s="110"/>
      <c r="E132" s="104"/>
      <c r="F132" s="104"/>
    </row>
    <row r="133" spans="3:6" customFormat="1" x14ac:dyDescent="0.2">
      <c r="C133" s="110"/>
      <c r="D133" s="110"/>
      <c r="E133" s="104"/>
      <c r="F133" s="104"/>
    </row>
    <row r="134" spans="3:6" customFormat="1" x14ac:dyDescent="0.2">
      <c r="C134" s="110"/>
      <c r="D134" s="110"/>
      <c r="E134" s="104"/>
      <c r="F134" s="104"/>
    </row>
    <row r="135" spans="3:6" customFormat="1" x14ac:dyDescent="0.2">
      <c r="C135" s="110"/>
      <c r="D135" s="110"/>
      <c r="E135" s="104"/>
      <c r="F135" s="104"/>
    </row>
    <row r="136" spans="3:6" customFormat="1" x14ac:dyDescent="0.2">
      <c r="C136" s="110"/>
      <c r="D136" s="110"/>
      <c r="E136" s="104"/>
      <c r="F136" s="104"/>
    </row>
    <row r="137" spans="3:6" customFormat="1" x14ac:dyDescent="0.2">
      <c r="C137" s="110"/>
      <c r="D137" s="110"/>
      <c r="E137" s="104"/>
      <c r="F137" s="104"/>
    </row>
    <row r="138" spans="3:6" customFormat="1" x14ac:dyDescent="0.2">
      <c r="C138" s="110"/>
      <c r="D138" s="110"/>
      <c r="E138" s="104"/>
      <c r="F138" s="104"/>
    </row>
    <row r="139" spans="3:6" customFormat="1" x14ac:dyDescent="0.2">
      <c r="C139" s="110"/>
      <c r="D139" s="110"/>
      <c r="E139" s="104"/>
      <c r="F139" s="104"/>
    </row>
    <row r="140" spans="3:6" customFormat="1" x14ac:dyDescent="0.2">
      <c r="C140" s="110"/>
      <c r="D140" s="110"/>
      <c r="E140" s="104"/>
      <c r="F140" s="104"/>
    </row>
    <row r="141" spans="3:6" customFormat="1" x14ac:dyDescent="0.2">
      <c r="C141" s="110"/>
      <c r="D141" s="110"/>
      <c r="E141" s="104"/>
      <c r="F141" s="104"/>
    </row>
    <row r="142" spans="3:6" customFormat="1" x14ac:dyDescent="0.2">
      <c r="C142" s="110"/>
      <c r="D142" s="110"/>
      <c r="E142" s="104"/>
      <c r="F142" s="104"/>
    </row>
    <row r="143" spans="3:6" customFormat="1" x14ac:dyDescent="0.2">
      <c r="C143" s="110"/>
      <c r="D143" s="110"/>
      <c r="E143" s="104"/>
      <c r="F143" s="104"/>
    </row>
    <row r="144" spans="3:6" customFormat="1" x14ac:dyDescent="0.2">
      <c r="C144" s="110"/>
      <c r="D144" s="110"/>
      <c r="E144" s="104"/>
      <c r="F144" s="104"/>
    </row>
    <row r="145" spans="3:6" customFormat="1" x14ac:dyDescent="0.2">
      <c r="C145" s="110"/>
      <c r="D145" s="110"/>
      <c r="E145" s="104"/>
      <c r="F145" s="104"/>
    </row>
    <row r="146" spans="3:6" customFormat="1" x14ac:dyDescent="0.2">
      <c r="C146" s="110"/>
      <c r="D146" s="110"/>
      <c r="E146" s="104"/>
      <c r="F146" s="104"/>
    </row>
    <row r="147" spans="3:6" customFormat="1" x14ac:dyDescent="0.2">
      <c r="C147" s="110"/>
      <c r="D147" s="110"/>
      <c r="E147" s="104"/>
      <c r="F147" s="104"/>
    </row>
    <row r="148" spans="3:6" customFormat="1" x14ac:dyDescent="0.2">
      <c r="C148" s="110"/>
      <c r="D148" s="110"/>
      <c r="E148" s="104"/>
      <c r="F148" s="104"/>
    </row>
    <row r="149" spans="3:6" customFormat="1" x14ac:dyDescent="0.2">
      <c r="C149" s="110"/>
      <c r="D149" s="110"/>
      <c r="E149" s="104"/>
      <c r="F149" s="104"/>
    </row>
    <row r="150" spans="3:6" customFormat="1" x14ac:dyDescent="0.2">
      <c r="C150" s="110"/>
      <c r="D150" s="110"/>
      <c r="E150" s="104"/>
      <c r="F150" s="104"/>
    </row>
    <row r="151" spans="3:6" customFormat="1" x14ac:dyDescent="0.2">
      <c r="C151" s="110"/>
      <c r="D151" s="110"/>
      <c r="E151" s="104"/>
      <c r="F151" s="104"/>
    </row>
    <row r="152" spans="3:6" customFormat="1" x14ac:dyDescent="0.2">
      <c r="C152" s="110"/>
      <c r="D152" s="110"/>
      <c r="E152" s="104"/>
      <c r="F152" s="104"/>
    </row>
    <row r="153" spans="3:6" customFormat="1" x14ac:dyDescent="0.2">
      <c r="C153" s="110"/>
      <c r="D153" s="110"/>
      <c r="E153" s="104"/>
      <c r="F153" s="104"/>
    </row>
    <row r="154" spans="3:6" customFormat="1" x14ac:dyDescent="0.2">
      <c r="C154" s="110"/>
      <c r="D154" s="110"/>
      <c r="E154" s="104"/>
      <c r="F154" s="104"/>
    </row>
    <row r="155" spans="3:6" customFormat="1" x14ac:dyDescent="0.2">
      <c r="C155" s="110"/>
      <c r="D155" s="110"/>
      <c r="E155" s="104"/>
      <c r="F155" s="104"/>
    </row>
    <row r="156" spans="3:6" customFormat="1" x14ac:dyDescent="0.2">
      <c r="C156" s="110"/>
      <c r="D156" s="110"/>
      <c r="E156" s="104"/>
      <c r="F156" s="104"/>
    </row>
    <row r="157" spans="3:6" customFormat="1" x14ac:dyDescent="0.2">
      <c r="C157" s="110"/>
      <c r="D157" s="110"/>
      <c r="E157" s="104"/>
      <c r="F157" s="104"/>
    </row>
    <row r="158" spans="3:6" customFormat="1" x14ac:dyDescent="0.2">
      <c r="C158" s="110"/>
      <c r="D158" s="110"/>
      <c r="E158" s="104"/>
      <c r="F158" s="104"/>
    </row>
    <row r="159" spans="3:6" customFormat="1" x14ac:dyDescent="0.2">
      <c r="C159" s="110"/>
      <c r="D159" s="110"/>
      <c r="E159" s="104"/>
      <c r="F159" s="104"/>
    </row>
    <row r="160" spans="3:6" customFormat="1" x14ac:dyDescent="0.2">
      <c r="C160" s="110"/>
      <c r="D160" s="110"/>
      <c r="E160" s="104"/>
      <c r="F160" s="104"/>
    </row>
    <row r="161" spans="3:6" customFormat="1" x14ac:dyDescent="0.2">
      <c r="C161" s="110"/>
      <c r="D161" s="110"/>
      <c r="E161" s="104"/>
      <c r="F161" s="104"/>
    </row>
    <row r="162" spans="3:6" customFormat="1" x14ac:dyDescent="0.2">
      <c r="C162" s="110"/>
      <c r="D162" s="110"/>
      <c r="E162" s="104"/>
      <c r="F162" s="104"/>
    </row>
    <row r="163" spans="3:6" customFormat="1" x14ac:dyDescent="0.2">
      <c r="C163" s="110"/>
      <c r="D163" s="110"/>
      <c r="E163" s="104"/>
      <c r="F163" s="104"/>
    </row>
    <row r="164" spans="3:6" customFormat="1" x14ac:dyDescent="0.2">
      <c r="C164" s="110"/>
      <c r="D164" s="110"/>
      <c r="E164" s="104"/>
      <c r="F164" s="104"/>
    </row>
    <row r="165" spans="3:6" customFormat="1" x14ac:dyDescent="0.2">
      <c r="C165" s="110"/>
      <c r="D165" s="110"/>
      <c r="E165" s="104"/>
      <c r="F165" s="104"/>
    </row>
    <row r="166" spans="3:6" customFormat="1" x14ac:dyDescent="0.2">
      <c r="C166" s="110"/>
      <c r="D166" s="110"/>
      <c r="E166" s="104"/>
      <c r="F166" s="104"/>
    </row>
    <row r="167" spans="3:6" customFormat="1" x14ac:dyDescent="0.2">
      <c r="C167" s="110"/>
      <c r="D167" s="110"/>
      <c r="E167" s="104"/>
      <c r="F167" s="104"/>
    </row>
    <row r="168" spans="3:6" customFormat="1" x14ac:dyDescent="0.2">
      <c r="C168" s="110"/>
      <c r="D168" s="110"/>
      <c r="E168" s="104"/>
      <c r="F168" s="104"/>
    </row>
    <row r="169" spans="3:6" customFormat="1" x14ac:dyDescent="0.2">
      <c r="C169" s="110"/>
      <c r="D169" s="110"/>
      <c r="E169" s="104"/>
      <c r="F169" s="104"/>
    </row>
    <row r="170" spans="3:6" customFormat="1" x14ac:dyDescent="0.2">
      <c r="C170" s="110"/>
      <c r="D170" s="110"/>
      <c r="E170" s="104"/>
      <c r="F170" s="104"/>
    </row>
    <row r="171" spans="3:6" customFormat="1" x14ac:dyDescent="0.2">
      <c r="C171" s="110"/>
      <c r="D171" s="110"/>
      <c r="E171" s="104"/>
      <c r="F171" s="104"/>
    </row>
    <row r="172" spans="3:6" customFormat="1" x14ac:dyDescent="0.2">
      <c r="C172" s="110"/>
      <c r="D172" s="110"/>
      <c r="E172" s="104"/>
      <c r="F172" s="104"/>
    </row>
    <row r="173" spans="3:6" customFormat="1" x14ac:dyDescent="0.2">
      <c r="C173" s="110"/>
      <c r="D173" s="110"/>
      <c r="E173" s="104"/>
      <c r="F173" s="104"/>
    </row>
    <row r="174" spans="3:6" customFormat="1" x14ac:dyDescent="0.2">
      <c r="C174" s="110"/>
      <c r="D174" s="110"/>
      <c r="E174" s="104"/>
      <c r="F174" s="104"/>
    </row>
    <row r="175" spans="3:6" customFormat="1" x14ac:dyDescent="0.2">
      <c r="C175" s="110"/>
      <c r="D175" s="110"/>
      <c r="E175" s="104"/>
      <c r="F175" s="104"/>
    </row>
    <row r="176" spans="3:6" customFormat="1" x14ac:dyDescent="0.2">
      <c r="C176" s="110"/>
      <c r="D176" s="110"/>
      <c r="E176" s="104"/>
      <c r="F176" s="104"/>
    </row>
    <row r="177" spans="3:6" customFormat="1" x14ac:dyDescent="0.2">
      <c r="C177" s="110"/>
      <c r="D177" s="110"/>
      <c r="E177" s="104"/>
      <c r="F177" s="104"/>
    </row>
    <row r="178" spans="3:6" customFormat="1" x14ac:dyDescent="0.2">
      <c r="C178" s="110"/>
      <c r="D178" s="110"/>
      <c r="E178" s="104"/>
      <c r="F178" s="104"/>
    </row>
    <row r="179" spans="3:6" customFormat="1" x14ac:dyDescent="0.2">
      <c r="C179" s="110"/>
      <c r="D179" s="110"/>
      <c r="E179" s="104"/>
      <c r="F179" s="104"/>
    </row>
    <row r="180" spans="3:6" customFormat="1" x14ac:dyDescent="0.2">
      <c r="C180" s="110"/>
      <c r="D180" s="110"/>
      <c r="E180" s="104"/>
      <c r="F180" s="104"/>
    </row>
    <row r="181" spans="3:6" customFormat="1" x14ac:dyDescent="0.2">
      <c r="C181" s="110"/>
      <c r="D181" s="110"/>
      <c r="E181" s="104"/>
      <c r="F181" s="104"/>
    </row>
    <row r="182" spans="3:6" customFormat="1" x14ac:dyDescent="0.2">
      <c r="C182" s="110"/>
      <c r="D182" s="110"/>
      <c r="E182" s="104"/>
      <c r="F182" s="104"/>
    </row>
    <row r="183" spans="3:6" customFormat="1" x14ac:dyDescent="0.2">
      <c r="C183" s="110"/>
      <c r="D183" s="110"/>
      <c r="E183" s="104"/>
      <c r="F183" s="104"/>
    </row>
    <row r="184" spans="3:6" customFormat="1" x14ac:dyDescent="0.2">
      <c r="C184" s="110"/>
      <c r="D184" s="110"/>
      <c r="E184" s="104"/>
      <c r="F184" s="104"/>
    </row>
    <row r="185" spans="3:6" customFormat="1" x14ac:dyDescent="0.2">
      <c r="C185" s="110"/>
      <c r="D185" s="110"/>
      <c r="E185" s="104"/>
      <c r="F185" s="104"/>
    </row>
    <row r="186" spans="3:6" customFormat="1" x14ac:dyDescent="0.2">
      <c r="C186" s="110"/>
      <c r="D186" s="110"/>
      <c r="E186" s="104"/>
      <c r="F186" s="104"/>
    </row>
    <row r="187" spans="3:6" customFormat="1" x14ac:dyDescent="0.2">
      <c r="C187" s="110"/>
      <c r="D187" s="110"/>
      <c r="E187" s="104"/>
      <c r="F187" s="104"/>
    </row>
    <row r="188" spans="3:6" customFormat="1" x14ac:dyDescent="0.2">
      <c r="C188" s="110"/>
      <c r="D188" s="110"/>
      <c r="E188" s="104"/>
      <c r="F188" s="104"/>
    </row>
    <row r="189" spans="3:6" customFormat="1" x14ac:dyDescent="0.2">
      <c r="C189" s="110"/>
      <c r="D189" s="110"/>
      <c r="E189" s="104"/>
      <c r="F189" s="104"/>
    </row>
    <row r="190" spans="3:6" customFormat="1" x14ac:dyDescent="0.2">
      <c r="C190" s="110"/>
      <c r="D190" s="110"/>
      <c r="E190" s="104"/>
      <c r="F190" s="104"/>
    </row>
    <row r="191" spans="3:6" customFormat="1" x14ac:dyDescent="0.2">
      <c r="C191" s="110"/>
      <c r="D191" s="110"/>
      <c r="E191" s="104"/>
      <c r="F191" s="104"/>
    </row>
    <row r="192" spans="3:6" customFormat="1" x14ac:dyDescent="0.2">
      <c r="C192" s="110"/>
      <c r="D192" s="110"/>
      <c r="E192" s="104"/>
      <c r="F192" s="104"/>
    </row>
    <row r="193" spans="3:6" customFormat="1" x14ac:dyDescent="0.2">
      <c r="C193" s="110"/>
      <c r="D193" s="110"/>
      <c r="E193" s="104"/>
      <c r="F193" s="104"/>
    </row>
    <row r="194" spans="3:6" customFormat="1" x14ac:dyDescent="0.2">
      <c r="C194" s="110"/>
      <c r="D194" s="110"/>
      <c r="E194" s="104"/>
      <c r="F194" s="104"/>
    </row>
    <row r="195" spans="3:6" customFormat="1" x14ac:dyDescent="0.2">
      <c r="C195" s="110"/>
      <c r="D195" s="110"/>
      <c r="E195" s="104"/>
      <c r="F195" s="104"/>
    </row>
    <row r="196" spans="3:6" customFormat="1" x14ac:dyDescent="0.2">
      <c r="C196" s="110"/>
      <c r="D196" s="110"/>
      <c r="E196" s="104"/>
      <c r="F196" s="104"/>
    </row>
    <row r="197" spans="3:6" customFormat="1" x14ac:dyDescent="0.2">
      <c r="C197" s="110"/>
      <c r="D197" s="110"/>
      <c r="E197" s="104"/>
      <c r="F197" s="104"/>
    </row>
    <row r="198" spans="3:6" customFormat="1" x14ac:dyDescent="0.2">
      <c r="C198" s="110"/>
      <c r="D198" s="110"/>
      <c r="E198" s="104"/>
      <c r="F198" s="104"/>
    </row>
    <row r="199" spans="3:6" customFormat="1" x14ac:dyDescent="0.2">
      <c r="C199" s="110"/>
      <c r="D199" s="110"/>
      <c r="E199" s="104"/>
      <c r="F199" s="104"/>
    </row>
    <row r="200" spans="3:6" customFormat="1" x14ac:dyDescent="0.2">
      <c r="C200" s="110"/>
      <c r="D200" s="110"/>
      <c r="E200" s="104"/>
      <c r="F200" s="104"/>
    </row>
    <row r="201" spans="3:6" customFormat="1" x14ac:dyDescent="0.2">
      <c r="C201" s="110"/>
      <c r="D201" s="110"/>
      <c r="E201" s="104"/>
      <c r="F201" s="104"/>
    </row>
    <row r="202" spans="3:6" customFormat="1" x14ac:dyDescent="0.2">
      <c r="C202" s="110"/>
      <c r="D202" s="110"/>
      <c r="E202" s="104"/>
      <c r="F202" s="104"/>
    </row>
    <row r="203" spans="3:6" customFormat="1" x14ac:dyDescent="0.2">
      <c r="C203" s="110"/>
      <c r="D203" s="110"/>
      <c r="E203" s="104"/>
      <c r="F203" s="104"/>
    </row>
    <row r="204" spans="3:6" customFormat="1" x14ac:dyDescent="0.2">
      <c r="C204" s="110"/>
      <c r="D204" s="110"/>
      <c r="E204" s="104"/>
      <c r="F204" s="104"/>
    </row>
    <row r="205" spans="3:6" customFormat="1" x14ac:dyDescent="0.2">
      <c r="C205" s="110"/>
      <c r="D205" s="110"/>
      <c r="E205" s="104"/>
      <c r="F205" s="104"/>
    </row>
    <row r="206" spans="3:6" customFormat="1" x14ac:dyDescent="0.2">
      <c r="C206" s="110"/>
      <c r="D206" s="110"/>
      <c r="E206" s="104"/>
      <c r="F206" s="104"/>
    </row>
    <row r="207" spans="3:6" customFormat="1" x14ac:dyDescent="0.2">
      <c r="C207" s="110"/>
      <c r="D207" s="110"/>
      <c r="E207" s="104"/>
      <c r="F207" s="104"/>
    </row>
    <row r="208" spans="3:6" customFormat="1" x14ac:dyDescent="0.2">
      <c r="C208" s="110"/>
      <c r="D208" s="110"/>
      <c r="E208" s="104"/>
      <c r="F208" s="104"/>
    </row>
    <row r="209" spans="3:6" customFormat="1" x14ac:dyDescent="0.2">
      <c r="C209" s="110"/>
      <c r="D209" s="110"/>
      <c r="E209" s="104"/>
      <c r="F209" s="104"/>
    </row>
    <row r="210" spans="3:6" customFormat="1" x14ac:dyDescent="0.2">
      <c r="C210" s="110"/>
      <c r="D210" s="110"/>
      <c r="E210" s="104"/>
      <c r="F210" s="104"/>
    </row>
    <row r="211" spans="3:6" customFormat="1" x14ac:dyDescent="0.2">
      <c r="C211" s="110"/>
      <c r="D211" s="110"/>
      <c r="E211" s="104"/>
      <c r="F211" s="104"/>
    </row>
    <row r="212" spans="3:6" customFormat="1" x14ac:dyDescent="0.2">
      <c r="C212" s="110"/>
      <c r="D212" s="110"/>
      <c r="E212" s="104"/>
      <c r="F212" s="104"/>
    </row>
    <row r="213" spans="3:6" customFormat="1" x14ac:dyDescent="0.2">
      <c r="C213" s="110"/>
      <c r="D213" s="110"/>
      <c r="E213" s="104"/>
      <c r="F213" s="104"/>
    </row>
    <row r="214" spans="3:6" customFormat="1" x14ac:dyDescent="0.2">
      <c r="C214" s="110"/>
      <c r="D214" s="110"/>
      <c r="E214" s="104"/>
      <c r="F214" s="104"/>
    </row>
    <row r="215" spans="3:6" customFormat="1" x14ac:dyDescent="0.2">
      <c r="C215" s="110"/>
      <c r="D215" s="110"/>
      <c r="E215" s="104"/>
      <c r="F215" s="104"/>
    </row>
    <row r="216" spans="3:6" customFormat="1" x14ac:dyDescent="0.2">
      <c r="C216" s="110"/>
      <c r="D216" s="110"/>
      <c r="E216" s="104"/>
      <c r="F216" s="104"/>
    </row>
    <row r="217" spans="3:6" customFormat="1" x14ac:dyDescent="0.2">
      <c r="C217" s="110"/>
      <c r="D217" s="110"/>
      <c r="E217" s="104"/>
      <c r="F217" s="104"/>
    </row>
    <row r="218" spans="3:6" customFormat="1" x14ac:dyDescent="0.2">
      <c r="C218" s="110"/>
      <c r="D218" s="110"/>
      <c r="E218" s="104"/>
      <c r="F218" s="104"/>
    </row>
    <row r="219" spans="3:6" customFormat="1" x14ac:dyDescent="0.2">
      <c r="C219" s="110"/>
      <c r="D219" s="110"/>
      <c r="E219" s="104"/>
      <c r="F219" s="104"/>
    </row>
    <row r="220" spans="3:6" customFormat="1" x14ac:dyDescent="0.2">
      <c r="C220" s="110"/>
      <c r="D220" s="110"/>
      <c r="E220" s="104"/>
      <c r="F220" s="104"/>
    </row>
    <row r="221" spans="3:6" customFormat="1" x14ac:dyDescent="0.2">
      <c r="C221" s="110"/>
      <c r="D221" s="110"/>
      <c r="E221" s="104"/>
      <c r="F221" s="104"/>
    </row>
    <row r="222" spans="3:6" customFormat="1" x14ac:dyDescent="0.2">
      <c r="C222" s="110"/>
      <c r="D222" s="110"/>
      <c r="E222" s="104"/>
      <c r="F222" s="104"/>
    </row>
    <row r="223" spans="3:6" customFormat="1" x14ac:dyDescent="0.2">
      <c r="C223" s="110"/>
      <c r="D223" s="110"/>
      <c r="E223" s="104"/>
      <c r="F223" s="104"/>
    </row>
    <row r="224" spans="3:6" customFormat="1" x14ac:dyDescent="0.2">
      <c r="C224" s="110"/>
      <c r="D224" s="110"/>
      <c r="E224" s="104"/>
      <c r="F224" s="104"/>
    </row>
    <row r="225" spans="3:6" customFormat="1" x14ac:dyDescent="0.2">
      <c r="C225" s="110"/>
      <c r="D225" s="110"/>
      <c r="E225" s="104"/>
      <c r="F225" s="104"/>
    </row>
    <row r="226" spans="3:6" customFormat="1" x14ac:dyDescent="0.2">
      <c r="C226" s="110"/>
      <c r="D226" s="110"/>
      <c r="E226" s="104"/>
      <c r="F226" s="104"/>
    </row>
    <row r="227" spans="3:6" customFormat="1" x14ac:dyDescent="0.2">
      <c r="C227" s="110"/>
      <c r="D227" s="110"/>
      <c r="E227" s="104"/>
      <c r="F227" s="104"/>
    </row>
    <row r="228" spans="3:6" customFormat="1" x14ac:dyDescent="0.2">
      <c r="C228" s="110"/>
      <c r="D228" s="110"/>
      <c r="E228" s="104"/>
      <c r="F228" s="104"/>
    </row>
    <row r="229" spans="3:6" customFormat="1" x14ac:dyDescent="0.2">
      <c r="C229" s="110"/>
      <c r="D229" s="110"/>
      <c r="E229" s="104"/>
      <c r="F229" s="104"/>
    </row>
    <row r="230" spans="3:6" customFormat="1" x14ac:dyDescent="0.2">
      <c r="C230" s="110"/>
      <c r="D230" s="110"/>
      <c r="E230" s="104"/>
      <c r="F230" s="104"/>
    </row>
    <row r="231" spans="3:6" customFormat="1" x14ac:dyDescent="0.2">
      <c r="C231" s="110"/>
      <c r="D231" s="110"/>
      <c r="E231" s="104"/>
      <c r="F231" s="104"/>
    </row>
    <row r="232" spans="3:6" customFormat="1" x14ac:dyDescent="0.2">
      <c r="C232" s="110"/>
      <c r="D232" s="110"/>
      <c r="E232" s="104"/>
      <c r="F232" s="104"/>
    </row>
    <row r="233" spans="3:6" customFormat="1" x14ac:dyDescent="0.2">
      <c r="C233" s="110"/>
      <c r="D233" s="110"/>
      <c r="E233" s="104"/>
      <c r="F233" s="104"/>
    </row>
    <row r="234" spans="3:6" customFormat="1" x14ac:dyDescent="0.2">
      <c r="C234" s="110"/>
      <c r="D234" s="110"/>
      <c r="E234" s="104"/>
      <c r="F234" s="104"/>
    </row>
    <row r="235" spans="3:6" customFormat="1" x14ac:dyDescent="0.2">
      <c r="C235" s="110"/>
      <c r="D235" s="110"/>
      <c r="E235" s="104"/>
      <c r="F235" s="104"/>
    </row>
    <row r="236" spans="3:6" customFormat="1" x14ac:dyDescent="0.2">
      <c r="C236" s="110"/>
      <c r="D236" s="110"/>
      <c r="E236" s="104"/>
      <c r="F236" s="104"/>
    </row>
    <row r="237" spans="3:6" customFormat="1" x14ac:dyDescent="0.2">
      <c r="C237" s="110"/>
      <c r="D237" s="110"/>
      <c r="E237" s="104"/>
      <c r="F237" s="104"/>
    </row>
    <row r="238" spans="3:6" customFormat="1" x14ac:dyDescent="0.2">
      <c r="C238" s="110"/>
      <c r="D238" s="110"/>
      <c r="E238" s="104"/>
      <c r="F238" s="104"/>
    </row>
    <row r="239" spans="3:6" customFormat="1" x14ac:dyDescent="0.2">
      <c r="C239" s="110"/>
      <c r="D239" s="110"/>
      <c r="E239" s="104"/>
      <c r="F239" s="104"/>
    </row>
    <row r="240" spans="3:6" customFormat="1" x14ac:dyDescent="0.2">
      <c r="C240" s="110"/>
      <c r="D240" s="110"/>
      <c r="E240" s="104"/>
      <c r="F240" s="104"/>
    </row>
    <row r="241" spans="3:6" customFormat="1" x14ac:dyDescent="0.2">
      <c r="C241" s="110"/>
      <c r="D241" s="110"/>
      <c r="E241" s="104"/>
      <c r="F241" s="104"/>
    </row>
    <row r="242" spans="3:6" customFormat="1" x14ac:dyDescent="0.2">
      <c r="C242" s="110"/>
      <c r="D242" s="110"/>
      <c r="E242" s="104"/>
      <c r="F242" s="104"/>
    </row>
    <row r="243" spans="3:6" customFormat="1" x14ac:dyDescent="0.2">
      <c r="C243" s="110"/>
      <c r="D243" s="110"/>
      <c r="E243" s="104"/>
      <c r="F243" s="104"/>
    </row>
    <row r="244" spans="3:6" customFormat="1" x14ac:dyDescent="0.2">
      <c r="C244" s="110"/>
      <c r="D244" s="110"/>
      <c r="E244" s="104"/>
      <c r="F244" s="104"/>
    </row>
    <row r="245" spans="3:6" customFormat="1" x14ac:dyDescent="0.2">
      <c r="C245" s="110"/>
      <c r="D245" s="110"/>
      <c r="E245" s="104"/>
      <c r="F245" s="104"/>
    </row>
    <row r="246" spans="3:6" customFormat="1" x14ac:dyDescent="0.2">
      <c r="C246" s="110"/>
      <c r="D246" s="110"/>
      <c r="E246" s="104"/>
      <c r="F246" s="104"/>
    </row>
    <row r="247" spans="3:6" customFormat="1" x14ac:dyDescent="0.2">
      <c r="C247" s="110"/>
      <c r="D247" s="110"/>
      <c r="E247" s="104"/>
      <c r="F247" s="104"/>
    </row>
    <row r="248" spans="3:6" customFormat="1" x14ac:dyDescent="0.2">
      <c r="C248" s="110"/>
      <c r="D248" s="110"/>
      <c r="E248" s="104"/>
      <c r="F248" s="104"/>
    </row>
    <row r="249" spans="3:6" customFormat="1" x14ac:dyDescent="0.2">
      <c r="C249" s="110"/>
      <c r="D249" s="110"/>
      <c r="E249" s="104"/>
      <c r="F249" s="104"/>
    </row>
    <row r="250" spans="3:6" customFormat="1" x14ac:dyDescent="0.2">
      <c r="C250" s="110"/>
      <c r="D250" s="110"/>
      <c r="E250" s="104"/>
      <c r="F250" s="104"/>
    </row>
    <row r="251" spans="3:6" customFormat="1" x14ac:dyDescent="0.2">
      <c r="C251" s="110"/>
      <c r="D251" s="110"/>
      <c r="E251" s="104"/>
      <c r="F251" s="104"/>
    </row>
    <row r="252" spans="3:6" customFormat="1" x14ac:dyDescent="0.2">
      <c r="C252" s="110"/>
      <c r="D252" s="110"/>
      <c r="E252" s="104"/>
      <c r="F252" s="104"/>
    </row>
    <row r="253" spans="3:6" customFormat="1" x14ac:dyDescent="0.2">
      <c r="C253" s="110"/>
      <c r="D253" s="110"/>
      <c r="E253" s="104"/>
      <c r="F253" s="104"/>
    </row>
    <row r="254" spans="3:6" customFormat="1" x14ac:dyDescent="0.2">
      <c r="C254" s="110"/>
      <c r="D254" s="110"/>
      <c r="E254" s="104"/>
      <c r="F254" s="104"/>
    </row>
    <row r="255" spans="3:6" customFormat="1" x14ac:dyDescent="0.2">
      <c r="C255" s="110"/>
      <c r="D255" s="110"/>
      <c r="E255" s="104"/>
      <c r="F255" s="104"/>
    </row>
    <row r="256" spans="3:6" customFormat="1" x14ac:dyDescent="0.2">
      <c r="C256" s="110"/>
      <c r="D256" s="110"/>
      <c r="E256" s="104"/>
      <c r="F256" s="104"/>
    </row>
    <row r="257" spans="1:7" customFormat="1" x14ac:dyDescent="0.2">
      <c r="C257" s="110"/>
      <c r="D257" s="110"/>
      <c r="E257" s="104"/>
      <c r="F257" s="104"/>
    </row>
    <row r="258" spans="1:7" customFormat="1" x14ac:dyDescent="0.2">
      <c r="C258" s="110"/>
      <c r="D258" s="110"/>
      <c r="E258" s="104"/>
      <c r="F258" s="104"/>
    </row>
    <row r="259" spans="1:7" customFormat="1" x14ac:dyDescent="0.2">
      <c r="C259" s="110"/>
      <c r="D259" s="110"/>
      <c r="E259" s="104"/>
      <c r="F259" s="104"/>
    </row>
    <row r="260" spans="1:7" customFormat="1" x14ac:dyDescent="0.2">
      <c r="C260" s="110"/>
      <c r="D260" s="110"/>
      <c r="E260" s="104"/>
      <c r="F260" s="104"/>
    </row>
    <row r="261" spans="1:7" customFormat="1" x14ac:dyDescent="0.2">
      <c r="C261" s="110"/>
      <c r="D261" s="110"/>
      <c r="E261" s="104"/>
      <c r="F261" s="104"/>
    </row>
    <row r="262" spans="1:7" customFormat="1" x14ac:dyDescent="0.2">
      <c r="C262" s="110"/>
      <c r="D262" s="110"/>
      <c r="E262" s="104"/>
      <c r="F262" s="104"/>
    </row>
    <row r="263" spans="1:7" customFormat="1" x14ac:dyDescent="0.2">
      <c r="C263" s="110"/>
      <c r="D263" s="110"/>
      <c r="E263" s="104"/>
      <c r="F263" s="104"/>
    </row>
    <row r="264" spans="1:7" customFormat="1" x14ac:dyDescent="0.2">
      <c r="C264" s="110"/>
      <c r="D264" s="110"/>
      <c r="E264" s="104"/>
      <c r="F264" s="104"/>
    </row>
    <row r="265" spans="1:7" customFormat="1" x14ac:dyDescent="0.2">
      <c r="C265" s="110"/>
      <c r="D265" s="110"/>
      <c r="E265" s="104"/>
      <c r="F265" s="104"/>
    </row>
    <row r="266" spans="1:7" customFormat="1" x14ac:dyDescent="0.2">
      <c r="C266" s="110"/>
      <c r="D266" s="110"/>
      <c r="E266" s="104"/>
      <c r="F266" s="104"/>
    </row>
    <row r="267" spans="1:7" customFormat="1" x14ac:dyDescent="0.2">
      <c r="C267" s="110"/>
      <c r="D267" s="110"/>
      <c r="E267" s="104"/>
      <c r="F267" s="104"/>
    </row>
    <row r="268" spans="1:7" customFormat="1" x14ac:dyDescent="0.2">
      <c r="C268" s="110"/>
      <c r="D268" s="110"/>
      <c r="E268" s="104"/>
      <c r="F268" s="104"/>
    </row>
    <row r="269" spans="1:7" customFormat="1" x14ac:dyDescent="0.2">
      <c r="C269" s="110"/>
      <c r="D269" s="110"/>
      <c r="E269" s="104"/>
      <c r="F269" s="104"/>
    </row>
    <row r="270" spans="1:7" customFormat="1" x14ac:dyDescent="0.2">
      <c r="C270" s="110"/>
      <c r="D270" s="110"/>
      <c r="E270" s="104"/>
      <c r="F270" s="104"/>
    </row>
    <row r="271" spans="1:7" customFormat="1" x14ac:dyDescent="0.2">
      <c r="C271" s="110"/>
      <c r="D271" s="110"/>
      <c r="E271" s="104"/>
      <c r="F271" s="104"/>
    </row>
    <row r="272" spans="1:7" x14ac:dyDescent="0.2">
      <c r="A272"/>
      <c r="B272"/>
      <c r="G272"/>
    </row>
    <row r="273" spans="1:7" x14ac:dyDescent="0.2">
      <c r="A273"/>
      <c r="B273"/>
      <c r="G273"/>
    </row>
  </sheetData>
  <mergeCells count="3">
    <mergeCell ref="H2:N2"/>
    <mergeCell ref="H17:N17"/>
    <mergeCell ref="H19:M19"/>
  </mergeCells>
  <phoneticPr fontId="3" type="noConversion"/>
  <pageMargins left="0.25" right="0.25" top="1" bottom="0.5" header="0.5" footer="0.5"/>
  <pageSetup scale="65" fitToHeight="0" orientation="landscape" r:id="rId1"/>
  <headerFooter alignWithMargins="0">
    <oddHeader xml:space="preserve">&amp;CTown of Richmond
FY26 Budget Revenues 
Draft as of 1/7/25
</oddHeader>
  </headerFooter>
  <colBreaks count="1" manualBreakCount="1">
    <brk id="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9E447-4ED1-469E-949C-85ECDDA9D000}">
  <dimension ref="A1:R83"/>
  <sheetViews>
    <sheetView view="pageBreakPreview" zoomScale="60" zoomScaleNormal="100" workbookViewId="0">
      <selection activeCell="F59" sqref="F59"/>
    </sheetView>
  </sheetViews>
  <sheetFormatPr defaultColWidth="9.140625" defaultRowHeight="15.75" x14ac:dyDescent="0.25"/>
  <cols>
    <col min="1" max="1" width="4.28515625" style="136" customWidth="1"/>
    <col min="2" max="2" width="6" style="136" customWidth="1"/>
    <col min="3" max="3" width="9.140625" style="136"/>
    <col min="4" max="4" width="30.85546875" style="136" customWidth="1"/>
    <col min="5" max="5" width="4.7109375" style="136" customWidth="1"/>
    <col min="6" max="6" width="17.140625" style="138" customWidth="1"/>
    <col min="7" max="7" width="3.7109375" style="138" customWidth="1"/>
    <col min="8" max="8" width="15.28515625" style="138" customWidth="1"/>
    <col min="9" max="9" width="5.7109375" style="136" customWidth="1"/>
    <col min="10" max="10" width="15" style="136" customWidth="1"/>
    <col min="11" max="11" width="3.85546875" style="136" customWidth="1"/>
    <col min="12" max="12" width="14.42578125" style="136" customWidth="1"/>
    <col min="13" max="13" width="13.85546875" style="138" customWidth="1"/>
    <col min="14" max="14" width="10.28515625" style="136" customWidth="1"/>
    <col min="15" max="18" width="9.140625" style="136"/>
    <col min="19" max="19" width="16.7109375" style="136" customWidth="1"/>
    <col min="20" max="16384" width="9.140625" style="136"/>
  </cols>
  <sheetData>
    <row r="1" spans="1:13" ht="21" x14ac:dyDescent="0.35">
      <c r="A1" s="121" t="s">
        <v>618</v>
      </c>
      <c r="B1" s="121"/>
      <c r="C1" s="121"/>
      <c r="D1" s="121"/>
      <c r="E1" s="121"/>
      <c r="F1" s="122"/>
      <c r="G1" s="122"/>
      <c r="H1" s="136"/>
      <c r="M1" s="223">
        <v>0.15</v>
      </c>
    </row>
    <row r="2" spans="1:13" x14ac:dyDescent="0.25">
      <c r="A2" s="80"/>
      <c r="B2" s="80"/>
      <c r="C2" s="80"/>
      <c r="D2" s="80"/>
      <c r="E2" s="80"/>
      <c r="F2" s="81" t="s">
        <v>529</v>
      </c>
      <c r="G2" s="81"/>
      <c r="H2" s="82" t="s">
        <v>617</v>
      </c>
      <c r="I2" s="80"/>
      <c r="J2" s="123" t="s">
        <v>631</v>
      </c>
      <c r="K2" s="123"/>
      <c r="L2" s="123" t="s">
        <v>631</v>
      </c>
      <c r="M2" s="81" t="s">
        <v>749</v>
      </c>
    </row>
    <row r="3" spans="1:13" ht="48" thickBot="1" x14ac:dyDescent="0.3">
      <c r="B3" s="83" t="s">
        <v>619</v>
      </c>
      <c r="E3" s="132"/>
      <c r="F3" s="139" t="s">
        <v>620</v>
      </c>
      <c r="G3" s="139"/>
      <c r="H3" s="139" t="s">
        <v>620</v>
      </c>
      <c r="I3" s="132"/>
      <c r="J3" s="133" t="s">
        <v>652</v>
      </c>
      <c r="K3" s="133"/>
      <c r="L3" s="133" t="s">
        <v>634</v>
      </c>
      <c r="M3" s="139" t="s">
        <v>632</v>
      </c>
    </row>
    <row r="4" spans="1:13" x14ac:dyDescent="0.25">
      <c r="A4" s="84" t="s">
        <v>530</v>
      </c>
      <c r="B4" s="84"/>
      <c r="C4" s="84"/>
      <c r="E4" s="85"/>
      <c r="F4" s="86">
        <v>708712</v>
      </c>
      <c r="G4" s="86"/>
      <c r="H4" s="86">
        <v>340123</v>
      </c>
      <c r="I4" s="85"/>
      <c r="J4" s="124"/>
      <c r="K4" s="124"/>
      <c r="L4" s="124"/>
      <c r="M4" s="86">
        <f>SUM(J4*15%)</f>
        <v>0</v>
      </c>
    </row>
    <row r="5" spans="1:13" x14ac:dyDescent="0.25">
      <c r="B5" s="136" t="s">
        <v>780</v>
      </c>
      <c r="J5" s="140">
        <v>41940.370000000003</v>
      </c>
      <c r="K5" s="140"/>
      <c r="L5" s="140"/>
    </row>
    <row r="6" spans="1:13" x14ac:dyDescent="0.25">
      <c r="B6" s="136" t="s">
        <v>781</v>
      </c>
      <c r="J6" s="140">
        <v>413321</v>
      </c>
      <c r="K6" s="140"/>
      <c r="L6" s="140"/>
    </row>
    <row r="7" spans="1:13" x14ac:dyDescent="0.25">
      <c r="B7" s="136" t="s">
        <v>782</v>
      </c>
      <c r="J7" s="140">
        <v>92331</v>
      </c>
      <c r="K7" s="140"/>
      <c r="L7" s="140"/>
    </row>
    <row r="8" spans="1:13" x14ac:dyDescent="0.25">
      <c r="B8" s="136" t="s">
        <v>783</v>
      </c>
      <c r="J8" s="140">
        <v>-374801</v>
      </c>
      <c r="K8" s="140"/>
      <c r="L8" s="140"/>
    </row>
    <row r="9" spans="1:13" x14ac:dyDescent="0.25">
      <c r="B9" s="136" t="s">
        <v>784</v>
      </c>
      <c r="J9" s="140">
        <v>10491</v>
      </c>
      <c r="K9" s="140"/>
      <c r="L9" s="140"/>
    </row>
    <row r="10" spans="1:13" x14ac:dyDescent="0.25">
      <c r="B10" s="136" t="s">
        <v>752</v>
      </c>
      <c r="J10" s="140">
        <v>-1860568</v>
      </c>
      <c r="K10" s="140"/>
      <c r="L10" s="140"/>
    </row>
    <row r="11" spans="1:13" x14ac:dyDescent="0.25">
      <c r="B11" s="136" t="s">
        <v>809</v>
      </c>
      <c r="J11" s="140">
        <v>30000</v>
      </c>
      <c r="K11" s="140"/>
      <c r="L11" s="140"/>
    </row>
    <row r="12" spans="1:13" x14ac:dyDescent="0.25">
      <c r="B12" s="136" t="s">
        <v>811</v>
      </c>
      <c r="J12" s="140">
        <v>60000</v>
      </c>
      <c r="K12" s="140"/>
      <c r="L12" s="140"/>
    </row>
    <row r="13" spans="1:13" x14ac:dyDescent="0.25">
      <c r="B13" s="136" t="s">
        <v>810</v>
      </c>
      <c r="J13" s="140">
        <v>10000</v>
      </c>
      <c r="K13" s="140"/>
      <c r="L13" s="140"/>
    </row>
    <row r="14" spans="1:13" x14ac:dyDescent="0.25">
      <c r="B14" s="136" t="s">
        <v>758</v>
      </c>
      <c r="J14" s="140">
        <v>473926.35</v>
      </c>
      <c r="K14" s="140"/>
      <c r="L14" s="140"/>
    </row>
    <row r="15" spans="1:13" ht="16.5" thickBot="1" x14ac:dyDescent="0.3">
      <c r="B15" s="136" t="s">
        <v>759</v>
      </c>
      <c r="J15" s="140">
        <v>795287</v>
      </c>
      <c r="K15" s="140"/>
      <c r="L15" s="140"/>
    </row>
    <row r="16" spans="1:13" ht="16.5" thickBot="1" x14ac:dyDescent="0.3">
      <c r="A16" s="87"/>
      <c r="B16" s="87"/>
      <c r="C16" s="87"/>
      <c r="D16" s="136" t="s">
        <v>531</v>
      </c>
      <c r="E16" s="88"/>
      <c r="F16" s="89">
        <f>SUM(F4:F4)</f>
        <v>708712</v>
      </c>
      <c r="G16" s="89"/>
      <c r="H16" s="89">
        <f>SUM(H4:H4)</f>
        <v>340123</v>
      </c>
      <c r="I16" s="88"/>
      <c r="J16" s="125">
        <f>SUM(J4:J15)</f>
        <v>-308072.2799999998</v>
      </c>
      <c r="K16" s="125"/>
      <c r="L16" s="125">
        <f>H16+J16</f>
        <v>32050.720000000205</v>
      </c>
      <c r="M16" s="179">
        <f>('FY26 Expense'!F349)*M1</f>
        <v>288030.80748129403</v>
      </c>
    </row>
    <row r="17" spans="1:18" x14ac:dyDescent="0.25">
      <c r="A17" s="84"/>
      <c r="B17" s="84"/>
      <c r="C17" s="84"/>
      <c r="J17" s="140"/>
      <c r="K17" s="140"/>
      <c r="L17" s="140"/>
    </row>
    <row r="18" spans="1:18" x14ac:dyDescent="0.25">
      <c r="A18" s="84"/>
      <c r="B18" s="84"/>
      <c r="C18" s="84"/>
      <c r="D18" s="136" t="s">
        <v>653</v>
      </c>
      <c r="J18" s="140"/>
      <c r="K18" s="140"/>
      <c r="L18" s="140"/>
      <c r="M18" s="138">
        <f>SUM(L16-M16)</f>
        <v>-255980.08748129383</v>
      </c>
      <c r="N18" s="136" t="s">
        <v>750</v>
      </c>
    </row>
    <row r="19" spans="1:18" x14ac:dyDescent="0.25">
      <c r="A19" s="84"/>
      <c r="B19" s="84"/>
      <c r="C19" s="84"/>
      <c r="J19" s="140"/>
      <c r="K19" s="140"/>
      <c r="L19" s="140"/>
    </row>
    <row r="20" spans="1:18" x14ac:dyDescent="0.25">
      <c r="A20" s="84" t="s">
        <v>532</v>
      </c>
      <c r="B20" s="84"/>
      <c r="C20" s="84"/>
      <c r="F20" s="138">
        <v>922673</v>
      </c>
      <c r="H20" s="138">
        <v>1175484</v>
      </c>
      <c r="J20" s="140"/>
      <c r="K20" s="140"/>
      <c r="L20" s="140"/>
      <c r="M20" s="138">
        <f>SUM(J20*15%)</f>
        <v>0</v>
      </c>
    </row>
    <row r="21" spans="1:18" x14ac:dyDescent="0.25">
      <c r="A21" s="84"/>
      <c r="B21" s="136" t="s">
        <v>751</v>
      </c>
      <c r="C21" s="84"/>
      <c r="J21" s="183">
        <v>-433186</v>
      </c>
      <c r="K21" s="140"/>
      <c r="L21" s="140"/>
      <c r="Q21" s="138"/>
    </row>
    <row r="22" spans="1:18" x14ac:dyDescent="0.25">
      <c r="B22" s="136" t="s">
        <v>785</v>
      </c>
      <c r="F22" s="136"/>
      <c r="G22" s="136"/>
      <c r="J22" s="140">
        <v>5010.38</v>
      </c>
      <c r="K22" s="140"/>
      <c r="L22" s="140"/>
      <c r="Q22" s="138"/>
      <c r="R22" s="138"/>
    </row>
    <row r="23" spans="1:18" x14ac:dyDescent="0.25">
      <c r="B23" s="136" t="s">
        <v>786</v>
      </c>
      <c r="F23" s="136"/>
      <c r="G23" s="136"/>
      <c r="J23" s="140">
        <v>42661</v>
      </c>
      <c r="K23" s="140"/>
      <c r="L23" s="140"/>
      <c r="Q23" s="138"/>
      <c r="R23" s="138"/>
    </row>
    <row r="24" spans="1:18" x14ac:dyDescent="0.25">
      <c r="B24" s="136" t="s">
        <v>787</v>
      </c>
      <c r="F24" s="136"/>
      <c r="G24" s="136"/>
      <c r="J24" s="140">
        <v>-69159</v>
      </c>
      <c r="K24" s="140"/>
      <c r="L24" s="140"/>
    </row>
    <row r="25" spans="1:18" ht="16.5" thickBot="1" x14ac:dyDescent="0.3">
      <c r="B25" s="136" t="s">
        <v>772</v>
      </c>
      <c r="F25" s="136"/>
      <c r="G25" s="136"/>
      <c r="J25" s="232">
        <v>56371</v>
      </c>
      <c r="K25" s="140"/>
      <c r="L25" s="140"/>
    </row>
    <row r="26" spans="1:18" ht="16.5" thickBot="1" x14ac:dyDescent="0.3">
      <c r="A26" s="87"/>
      <c r="B26" s="87"/>
      <c r="C26" s="87"/>
      <c r="D26" s="136" t="s">
        <v>531</v>
      </c>
      <c r="E26" s="88"/>
      <c r="F26" s="89">
        <f>SUM(F20:F20)</f>
        <v>922673</v>
      </c>
      <c r="G26" s="89"/>
      <c r="H26" s="89">
        <f>SUM(H20:H20)</f>
        <v>1175484</v>
      </c>
      <c r="I26" s="88"/>
      <c r="J26" s="125">
        <f>SUM(J20:J25)</f>
        <v>-398302.62</v>
      </c>
      <c r="K26" s="125"/>
      <c r="L26" s="125">
        <f>H26+J26</f>
        <v>777181.38</v>
      </c>
      <c r="M26" s="179">
        <f>('FY26 Expense'!F269)*M1</f>
        <v>436311.88139458874</v>
      </c>
    </row>
    <row r="27" spans="1:18" x14ac:dyDescent="0.25">
      <c r="A27" s="84"/>
      <c r="B27" s="84"/>
      <c r="C27" s="84"/>
      <c r="J27" s="140"/>
      <c r="K27" s="140"/>
      <c r="L27" s="140"/>
    </row>
    <row r="28" spans="1:18" x14ac:dyDescent="0.25">
      <c r="A28" s="84"/>
      <c r="B28" s="84"/>
      <c r="C28" s="84"/>
      <c r="D28" s="136" t="s">
        <v>654</v>
      </c>
      <c r="J28" s="140"/>
      <c r="K28" s="140"/>
      <c r="L28" s="140"/>
      <c r="M28" s="138">
        <f>L26-M26</f>
        <v>340869.49860541127</v>
      </c>
      <c r="N28" s="136" t="s">
        <v>748</v>
      </c>
    </row>
    <row r="29" spans="1:18" ht="16.5" thickBot="1" x14ac:dyDescent="0.3">
      <c r="A29" s="84"/>
      <c r="B29" s="84"/>
      <c r="C29" s="84"/>
      <c r="J29" s="140"/>
      <c r="K29" s="140"/>
      <c r="L29" s="140"/>
    </row>
    <row r="30" spans="1:18" ht="16.5" thickBot="1" x14ac:dyDescent="0.3">
      <c r="A30" s="87"/>
      <c r="B30" s="87"/>
      <c r="C30" s="87"/>
      <c r="D30" s="136" t="s">
        <v>533</v>
      </c>
      <c r="E30" s="91"/>
      <c r="F30" s="90">
        <f>SUM(F16+F26)</f>
        <v>1631385</v>
      </c>
      <c r="G30" s="90"/>
      <c r="H30" s="90">
        <f>SUM(H16+H26)</f>
        <v>1515607</v>
      </c>
      <c r="I30" s="90"/>
      <c r="J30" s="126">
        <f>SUM(J16+J26)</f>
        <v>-706374.89999999979</v>
      </c>
      <c r="K30" s="126"/>
      <c r="L30" s="126">
        <f>SUM(L16+L26)</f>
        <v>809232.10000000021</v>
      </c>
      <c r="M30" s="180">
        <f>M16+M26</f>
        <v>724342.68887588277</v>
      </c>
    </row>
    <row r="31" spans="1:18" ht="16.5" thickTop="1" x14ac:dyDescent="0.25">
      <c r="A31" s="87"/>
      <c r="B31" s="87"/>
      <c r="C31" s="87"/>
      <c r="E31" s="127"/>
      <c r="F31" s="137"/>
      <c r="G31" s="137"/>
      <c r="H31" s="137"/>
      <c r="I31" s="137"/>
      <c r="J31" s="140"/>
      <c r="K31" s="140"/>
      <c r="L31" s="140"/>
      <c r="M31" s="216"/>
    </row>
    <row r="32" spans="1:18" x14ac:dyDescent="0.25">
      <c r="A32" s="87"/>
      <c r="B32" s="87"/>
      <c r="C32" s="87"/>
      <c r="E32" s="127"/>
      <c r="F32" s="137"/>
      <c r="G32" s="137"/>
      <c r="H32" s="137"/>
      <c r="I32" s="137"/>
      <c r="J32" s="140"/>
      <c r="K32" s="140"/>
      <c r="L32" s="140"/>
      <c r="M32" s="216">
        <f>L30-M30</f>
        <v>84889.41112411744</v>
      </c>
      <c r="N32" s="136" t="s">
        <v>779</v>
      </c>
      <c r="O32" s="136" t="s">
        <v>778</v>
      </c>
    </row>
    <row r="33" spans="1:13" x14ac:dyDescent="0.25">
      <c r="A33" s="87"/>
      <c r="B33" s="87"/>
      <c r="C33" s="87"/>
      <c r="E33" s="127"/>
      <c r="F33" s="137"/>
      <c r="G33" s="137"/>
      <c r="H33" s="137"/>
      <c r="I33" s="137"/>
      <c r="J33" s="140"/>
      <c r="K33" s="140"/>
      <c r="L33" s="140"/>
      <c r="M33" s="216"/>
    </row>
    <row r="34" spans="1:13" x14ac:dyDescent="0.25">
      <c r="A34" s="87"/>
      <c r="B34" s="87"/>
      <c r="C34" s="87"/>
      <c r="E34" s="127"/>
      <c r="F34" s="137"/>
      <c r="G34" s="137"/>
      <c r="H34" s="128"/>
      <c r="I34" s="128"/>
      <c r="J34" s="140"/>
      <c r="K34" s="140"/>
      <c r="L34" s="140"/>
    </row>
    <row r="35" spans="1:13" x14ac:dyDescent="0.25">
      <c r="A35" s="129" t="s">
        <v>534</v>
      </c>
      <c r="B35" s="129"/>
      <c r="C35" s="129"/>
      <c r="D35" s="130"/>
      <c r="E35" s="130"/>
      <c r="F35" s="130"/>
      <c r="G35" s="130"/>
      <c r="H35" s="136"/>
    </row>
    <row r="36" spans="1:13" x14ac:dyDescent="0.25">
      <c r="A36" s="129"/>
      <c r="B36" s="129" t="s">
        <v>535</v>
      </c>
      <c r="C36" s="129"/>
      <c r="D36" s="130"/>
      <c r="E36" s="130"/>
      <c r="F36" s="130"/>
      <c r="G36" s="130"/>
      <c r="H36" s="136"/>
    </row>
    <row r="37" spans="1:13" x14ac:dyDescent="0.25">
      <c r="A37" s="130"/>
      <c r="B37" s="129" t="s">
        <v>536</v>
      </c>
      <c r="C37" s="129"/>
      <c r="D37" s="130"/>
      <c r="E37" s="130"/>
      <c r="F37" s="130"/>
      <c r="G37" s="130"/>
      <c r="H37" s="136"/>
    </row>
    <row r="38" spans="1:13" x14ac:dyDescent="0.25">
      <c r="A38" s="130"/>
      <c r="B38" s="129" t="s">
        <v>633</v>
      </c>
      <c r="C38" s="129"/>
      <c r="D38" s="130"/>
      <c r="E38" s="130"/>
      <c r="F38" s="130"/>
      <c r="G38" s="130"/>
      <c r="H38" s="136"/>
    </row>
    <row r="39" spans="1:13" x14ac:dyDescent="0.25">
      <c r="A39" s="129"/>
      <c r="B39" s="129"/>
      <c r="C39" s="129"/>
      <c r="D39" s="130"/>
      <c r="E39" s="130"/>
      <c r="F39" s="130"/>
      <c r="G39" s="130"/>
      <c r="H39" s="136"/>
    </row>
    <row r="40" spans="1:13" x14ac:dyDescent="0.25">
      <c r="A40" s="129" t="s">
        <v>532</v>
      </c>
      <c r="B40" s="129"/>
      <c r="C40" s="129"/>
      <c r="D40" s="129"/>
      <c r="E40" s="129"/>
      <c r="F40" s="131"/>
      <c r="G40" s="131"/>
      <c r="H40" s="136"/>
    </row>
    <row r="41" spans="1:13" x14ac:dyDescent="0.25">
      <c r="A41" s="129"/>
      <c r="B41" s="129" t="s">
        <v>537</v>
      </c>
      <c r="C41" s="129"/>
      <c r="D41" s="129"/>
      <c r="E41" s="129"/>
      <c r="F41" s="131"/>
      <c r="G41" s="131"/>
      <c r="H41" s="136"/>
    </row>
    <row r="42" spans="1:13" x14ac:dyDescent="0.25">
      <c r="A42" s="87"/>
      <c r="B42" s="87"/>
      <c r="C42" s="87"/>
      <c r="E42" s="127"/>
      <c r="F42" s="137"/>
      <c r="G42" s="137"/>
      <c r="H42" s="128"/>
      <c r="I42" s="128"/>
      <c r="J42" s="140"/>
      <c r="K42" s="140"/>
      <c r="L42" s="140"/>
    </row>
    <row r="43" spans="1:13" x14ac:dyDescent="0.25">
      <c r="A43" s="87"/>
      <c r="B43" s="87"/>
      <c r="C43" s="87"/>
      <c r="E43" s="127"/>
      <c r="F43" s="137"/>
      <c r="G43" s="137"/>
      <c r="H43" s="128"/>
      <c r="I43" s="128"/>
      <c r="J43" s="140"/>
      <c r="K43" s="140"/>
      <c r="L43" s="140"/>
    </row>
    <row r="44" spans="1:13" x14ac:dyDescent="0.25">
      <c r="A44" s="87"/>
      <c r="B44" s="87"/>
      <c r="C44" s="87"/>
      <c r="E44" s="127"/>
      <c r="F44" s="137"/>
      <c r="G44" s="137"/>
      <c r="H44" s="128"/>
      <c r="I44" s="128"/>
      <c r="J44" s="140"/>
      <c r="K44" s="140"/>
      <c r="L44" s="140"/>
    </row>
    <row r="45" spans="1:13" x14ac:dyDescent="0.25">
      <c r="A45" s="87"/>
      <c r="B45" s="224" t="s">
        <v>788</v>
      </c>
      <c r="C45" s="87"/>
      <c r="E45" s="127"/>
      <c r="F45" s="137"/>
      <c r="G45" s="137"/>
      <c r="H45" s="128"/>
      <c r="I45" s="128"/>
      <c r="J45" s="140"/>
      <c r="K45" s="140"/>
      <c r="L45" s="140"/>
    </row>
    <row r="46" spans="1:13" x14ac:dyDescent="0.25">
      <c r="A46" s="87"/>
      <c r="B46" s="87"/>
      <c r="C46" s="87"/>
      <c r="E46" s="127"/>
      <c r="F46" s="137"/>
      <c r="G46" s="137"/>
      <c r="H46" s="128"/>
      <c r="I46" s="128"/>
      <c r="J46" s="140"/>
      <c r="K46" s="140"/>
      <c r="L46" s="140"/>
    </row>
    <row r="47" spans="1:13" x14ac:dyDescent="0.25">
      <c r="A47" s="87"/>
      <c r="B47" s="87"/>
      <c r="D47" s="225" t="s">
        <v>789</v>
      </c>
      <c r="E47" s="127"/>
      <c r="F47" s="137">
        <f>-J10*0.75</f>
        <v>1395426</v>
      </c>
      <c r="G47" s="137"/>
      <c r="H47" s="128"/>
      <c r="I47" s="128"/>
      <c r="J47" s="140"/>
      <c r="K47" s="140"/>
      <c r="L47" s="140"/>
    </row>
    <row r="48" spans="1:13" x14ac:dyDescent="0.25">
      <c r="A48" s="87"/>
      <c r="B48" s="87"/>
      <c r="C48" s="87"/>
      <c r="D48" s="136" t="s">
        <v>790</v>
      </c>
      <c r="E48" s="127"/>
      <c r="F48" s="137">
        <f>-J24*0.75</f>
        <v>51869.25</v>
      </c>
      <c r="G48" s="137"/>
      <c r="H48" s="128"/>
      <c r="I48" s="128"/>
      <c r="J48" s="140"/>
      <c r="K48" s="140"/>
      <c r="L48" s="140"/>
    </row>
    <row r="49" spans="1:12" x14ac:dyDescent="0.25">
      <c r="A49" s="87"/>
      <c r="B49" s="87"/>
      <c r="C49" s="87"/>
      <c r="D49" s="226" t="s">
        <v>533</v>
      </c>
      <c r="E49" s="227"/>
      <c r="F49" s="228">
        <f>SUM(F47:F48)</f>
        <v>1447295.25</v>
      </c>
      <c r="G49" s="137"/>
      <c r="H49" s="128"/>
      <c r="I49" s="128"/>
      <c r="J49" s="140"/>
      <c r="K49" s="140"/>
      <c r="L49" s="140"/>
    </row>
    <row r="50" spans="1:12" x14ac:dyDescent="0.25">
      <c r="A50" s="87"/>
      <c r="B50" s="87"/>
      <c r="C50" s="87"/>
      <c r="E50" s="127"/>
      <c r="F50" s="137"/>
      <c r="G50" s="137"/>
      <c r="H50" s="128"/>
      <c r="I50" s="128"/>
      <c r="J50" s="140"/>
      <c r="K50" s="140"/>
      <c r="L50" s="140"/>
    </row>
    <row r="51" spans="1:12" x14ac:dyDescent="0.25">
      <c r="A51" s="87"/>
      <c r="B51" s="224" t="s">
        <v>791</v>
      </c>
      <c r="E51" s="127"/>
      <c r="F51" s="137"/>
      <c r="G51" s="137"/>
      <c r="H51" s="128"/>
      <c r="I51" s="128"/>
      <c r="J51" s="140"/>
      <c r="K51" s="140"/>
      <c r="L51" s="140"/>
    </row>
    <row r="52" spans="1:12" x14ac:dyDescent="0.25">
      <c r="A52" s="87"/>
      <c r="B52" s="87"/>
      <c r="C52" s="87"/>
      <c r="E52" s="127"/>
      <c r="F52" s="137"/>
      <c r="G52" s="137"/>
      <c r="H52" s="128"/>
      <c r="I52" s="128"/>
      <c r="J52" s="140"/>
      <c r="K52" s="140"/>
      <c r="L52" s="140"/>
    </row>
    <row r="53" spans="1:12" x14ac:dyDescent="0.25">
      <c r="A53" s="87"/>
      <c r="B53" s="87"/>
      <c r="C53" s="87"/>
      <c r="D53" s="136" t="s">
        <v>792</v>
      </c>
      <c r="E53" s="127"/>
      <c r="F53" s="140">
        <v>473926.35</v>
      </c>
      <c r="G53" s="137"/>
      <c r="H53" s="128"/>
      <c r="I53" s="128"/>
      <c r="J53" s="140"/>
      <c r="K53" s="140"/>
      <c r="L53" s="140"/>
    </row>
    <row r="54" spans="1:12" x14ac:dyDescent="0.25">
      <c r="A54" s="87"/>
      <c r="B54" s="87"/>
      <c r="C54" s="87"/>
      <c r="D54" s="136" t="s">
        <v>776</v>
      </c>
      <c r="E54" s="127"/>
      <c r="F54" s="140">
        <v>795287</v>
      </c>
      <c r="G54" s="137"/>
      <c r="H54" s="128"/>
      <c r="I54" s="128"/>
      <c r="J54" s="140"/>
      <c r="K54" s="140"/>
      <c r="L54" s="140"/>
    </row>
    <row r="55" spans="1:12" x14ac:dyDescent="0.25">
      <c r="A55" s="87"/>
      <c r="B55" s="87"/>
      <c r="C55" s="87"/>
      <c r="D55" s="226" t="s">
        <v>533</v>
      </c>
      <c r="E55" s="227"/>
      <c r="F55" s="228">
        <f>SUM(F53:F54)</f>
        <v>1269213.3500000001</v>
      </c>
      <c r="G55" s="137"/>
      <c r="H55" s="128"/>
      <c r="I55" s="128"/>
      <c r="J55" s="140"/>
      <c r="K55" s="140"/>
      <c r="L55" s="140"/>
    </row>
    <row r="56" spans="1:12" x14ac:dyDescent="0.25">
      <c r="A56" s="87"/>
      <c r="B56" s="87"/>
      <c r="C56" s="87"/>
      <c r="E56" s="127"/>
      <c r="F56" s="137"/>
      <c r="G56" s="137"/>
      <c r="H56" s="128"/>
      <c r="I56" s="128"/>
      <c r="J56" s="140"/>
      <c r="K56" s="140"/>
      <c r="L56" s="140"/>
    </row>
    <row r="57" spans="1:12" x14ac:dyDescent="0.25">
      <c r="A57" s="87"/>
      <c r="B57" s="224" t="s">
        <v>793</v>
      </c>
      <c r="E57" s="127"/>
      <c r="F57" s="137"/>
      <c r="G57" s="137"/>
      <c r="H57" s="128"/>
      <c r="I57" s="128"/>
      <c r="J57" s="140"/>
      <c r="K57" s="140"/>
      <c r="L57" s="140"/>
    </row>
    <row r="58" spans="1:12" x14ac:dyDescent="0.25">
      <c r="A58" s="87"/>
      <c r="B58" s="87"/>
      <c r="C58" s="87"/>
      <c r="E58" s="127"/>
      <c r="F58" s="137">
        <f>F49-F55</f>
        <v>178081.89999999991</v>
      </c>
      <c r="G58" s="137"/>
      <c r="H58" s="128"/>
      <c r="I58" s="128"/>
      <c r="J58" s="140"/>
      <c r="K58" s="140"/>
      <c r="L58" s="140"/>
    </row>
    <row r="59" spans="1:12" x14ac:dyDescent="0.25">
      <c r="A59" s="87"/>
      <c r="B59" s="87"/>
      <c r="C59" s="87"/>
      <c r="E59" s="127"/>
      <c r="F59" s="137"/>
      <c r="G59" s="137"/>
      <c r="H59" s="128"/>
      <c r="I59" s="128"/>
      <c r="J59" s="140"/>
      <c r="K59" s="140"/>
      <c r="L59" s="140"/>
    </row>
    <row r="60" spans="1:12" x14ac:dyDescent="0.25">
      <c r="A60" s="87"/>
      <c r="B60" s="224" t="s">
        <v>794</v>
      </c>
      <c r="C60" s="87"/>
      <c r="E60" s="127"/>
      <c r="F60" s="137"/>
      <c r="G60" s="137"/>
      <c r="H60" s="128"/>
      <c r="I60" s="128"/>
      <c r="J60" s="140"/>
      <c r="K60" s="140"/>
      <c r="L60" s="140"/>
    </row>
    <row r="61" spans="1:12" x14ac:dyDescent="0.25">
      <c r="A61" s="87"/>
      <c r="B61" s="87"/>
      <c r="C61" s="87"/>
      <c r="E61" s="127"/>
      <c r="F61" s="137"/>
      <c r="G61" s="137"/>
      <c r="H61" s="128"/>
      <c r="I61" s="128"/>
      <c r="J61" s="140"/>
      <c r="K61" s="140"/>
      <c r="L61" s="140"/>
    </row>
    <row r="62" spans="1:12" x14ac:dyDescent="0.25">
      <c r="A62" s="87"/>
      <c r="B62" s="87"/>
      <c r="C62" s="87"/>
      <c r="D62" s="136" t="s">
        <v>795</v>
      </c>
      <c r="E62" s="127"/>
      <c r="F62" s="137">
        <v>85000</v>
      </c>
      <c r="G62" s="137"/>
      <c r="H62" s="138" t="s">
        <v>796</v>
      </c>
      <c r="I62" s="128"/>
      <c r="J62" s="140"/>
      <c r="K62" s="140"/>
      <c r="L62" s="140"/>
    </row>
    <row r="63" spans="1:12" x14ac:dyDescent="0.25">
      <c r="A63" s="87"/>
      <c r="B63" s="87"/>
      <c r="C63" s="87"/>
      <c r="D63" s="136" t="s">
        <v>712</v>
      </c>
      <c r="E63" s="127"/>
      <c r="F63" s="137">
        <v>80000</v>
      </c>
      <c r="G63" s="137"/>
      <c r="H63" s="138" t="s">
        <v>797</v>
      </c>
      <c r="I63" s="128"/>
      <c r="J63" s="140"/>
      <c r="K63" s="140"/>
      <c r="L63" s="140"/>
    </row>
    <row r="64" spans="1:12" x14ac:dyDescent="0.25">
      <c r="A64" s="87"/>
      <c r="B64" s="87"/>
      <c r="C64" s="87"/>
      <c r="D64" s="136" t="s">
        <v>798</v>
      </c>
      <c r="E64" s="127"/>
      <c r="F64" s="137">
        <v>15000</v>
      </c>
      <c r="G64" s="137"/>
      <c r="H64" s="138" t="s">
        <v>799</v>
      </c>
      <c r="I64" s="128"/>
      <c r="J64" s="140"/>
      <c r="K64" s="140"/>
      <c r="L64" s="140"/>
    </row>
    <row r="65" spans="1:13" x14ac:dyDescent="0.25">
      <c r="A65" s="87"/>
      <c r="B65" s="87"/>
      <c r="C65" s="87"/>
      <c r="D65" s="136" t="s">
        <v>800</v>
      </c>
      <c r="E65" s="127"/>
      <c r="F65" s="137">
        <v>20000</v>
      </c>
      <c r="G65" s="137"/>
      <c r="H65" s="138" t="s">
        <v>801</v>
      </c>
      <c r="I65" s="128"/>
      <c r="J65" s="140"/>
      <c r="K65" s="140"/>
      <c r="L65" s="140"/>
    </row>
    <row r="66" spans="1:13" x14ac:dyDescent="0.25">
      <c r="A66" s="87"/>
      <c r="B66" s="87"/>
      <c r="C66" s="87"/>
      <c r="D66" s="136" t="s">
        <v>792</v>
      </c>
      <c r="E66" s="127"/>
      <c r="F66" s="137">
        <v>55000</v>
      </c>
      <c r="G66" s="137"/>
      <c r="H66" s="138" t="s">
        <v>802</v>
      </c>
      <c r="I66" s="128"/>
      <c r="J66" s="140"/>
      <c r="K66" s="140"/>
      <c r="L66" s="140"/>
    </row>
    <row r="67" spans="1:13" x14ac:dyDescent="0.25">
      <c r="A67" s="87"/>
      <c r="B67" s="87"/>
      <c r="C67" s="87"/>
      <c r="D67" s="136" t="s">
        <v>803</v>
      </c>
      <c r="E67" s="127"/>
      <c r="F67" s="238">
        <v>70000</v>
      </c>
      <c r="G67" s="137"/>
      <c r="H67" s="138" t="s">
        <v>804</v>
      </c>
      <c r="I67" s="128"/>
      <c r="J67" s="140"/>
      <c r="K67" s="140"/>
      <c r="L67" s="140"/>
    </row>
    <row r="68" spans="1:13" x14ac:dyDescent="0.25">
      <c r="A68" s="87"/>
      <c r="B68" s="87"/>
      <c r="C68" s="87"/>
      <c r="D68" s="236" t="s">
        <v>323</v>
      </c>
      <c r="E68" s="237"/>
      <c r="F68" s="238">
        <v>7500</v>
      </c>
      <c r="G68" s="137"/>
      <c r="H68" s="138" t="s">
        <v>814</v>
      </c>
      <c r="I68" s="128"/>
      <c r="J68" s="140"/>
      <c r="K68" s="140"/>
      <c r="L68" s="140"/>
    </row>
    <row r="69" spans="1:13" x14ac:dyDescent="0.25">
      <c r="A69" s="87"/>
      <c r="B69" s="87"/>
      <c r="C69" s="87"/>
      <c r="E69" s="127"/>
      <c r="F69" s="137"/>
      <c r="G69" s="137"/>
      <c r="H69" s="128"/>
      <c r="I69" s="128"/>
      <c r="J69" s="140"/>
      <c r="K69" s="140"/>
      <c r="L69" s="140"/>
    </row>
    <row r="70" spans="1:13" x14ac:dyDescent="0.25">
      <c r="A70" s="87"/>
      <c r="B70" s="87"/>
      <c r="C70" s="87"/>
      <c r="E70" s="127"/>
      <c r="F70" s="137"/>
      <c r="G70" s="137"/>
      <c r="H70" s="128"/>
      <c r="I70" s="128"/>
      <c r="J70" s="140"/>
      <c r="K70" s="140"/>
      <c r="L70" s="140"/>
    </row>
    <row r="71" spans="1:13" x14ac:dyDescent="0.25">
      <c r="A71" s="87"/>
      <c r="B71" s="87"/>
      <c r="C71" s="87"/>
      <c r="E71" s="127"/>
      <c r="F71" s="137"/>
      <c r="G71" s="137"/>
      <c r="H71" s="128"/>
      <c r="I71" s="128"/>
      <c r="J71" s="140"/>
      <c r="K71" s="140"/>
      <c r="L71" s="140"/>
    </row>
    <row r="72" spans="1:13" x14ac:dyDescent="0.25">
      <c r="A72" s="87"/>
      <c r="B72" s="87"/>
      <c r="C72" s="87"/>
      <c r="E72" s="127"/>
      <c r="F72" s="137"/>
      <c r="G72" s="137"/>
      <c r="H72" s="128"/>
      <c r="I72" s="128"/>
      <c r="J72" s="140"/>
      <c r="K72" s="140"/>
      <c r="L72" s="140"/>
    </row>
    <row r="73" spans="1:13" x14ac:dyDescent="0.25">
      <c r="A73" s="87"/>
      <c r="B73" s="87"/>
      <c r="C73" s="87"/>
      <c r="E73" s="127"/>
      <c r="F73" s="137"/>
      <c r="G73" s="137"/>
      <c r="H73" s="128"/>
      <c r="I73" s="128"/>
      <c r="J73" s="140"/>
      <c r="K73" s="140"/>
      <c r="L73" s="140"/>
    </row>
    <row r="74" spans="1:13" x14ac:dyDescent="0.25">
      <c r="A74" s="87"/>
      <c r="B74" s="87"/>
      <c r="C74" s="87"/>
      <c r="E74" s="127"/>
      <c r="F74" s="137"/>
      <c r="G74" s="137"/>
      <c r="H74" s="128"/>
      <c r="I74" s="128"/>
      <c r="J74" s="140"/>
      <c r="K74" s="140"/>
      <c r="L74" s="140"/>
    </row>
    <row r="75" spans="1:13" x14ac:dyDescent="0.25">
      <c r="A75" s="87"/>
      <c r="B75" s="87"/>
      <c r="C75" s="87"/>
      <c r="E75" s="127"/>
      <c r="F75" s="137"/>
      <c r="G75" s="137"/>
      <c r="H75" s="128"/>
      <c r="I75" s="128"/>
      <c r="J75" s="140"/>
      <c r="K75" s="140"/>
      <c r="L75" s="140"/>
    </row>
    <row r="76" spans="1:13" x14ac:dyDescent="0.25">
      <c r="A76" s="87"/>
      <c r="B76" s="87"/>
      <c r="C76" s="87"/>
      <c r="E76" s="127"/>
      <c r="F76" s="137"/>
      <c r="G76" s="137"/>
      <c r="H76" s="128"/>
      <c r="I76" s="128"/>
      <c r="J76" s="140"/>
      <c r="K76" s="140"/>
      <c r="L76" s="140"/>
    </row>
    <row r="77" spans="1:13" x14ac:dyDescent="0.25">
      <c r="A77" s="87"/>
      <c r="B77" s="87"/>
      <c r="C77" s="87"/>
      <c r="E77" s="127"/>
      <c r="F77" s="137"/>
      <c r="G77" s="137"/>
      <c r="H77" s="128"/>
      <c r="I77" s="128"/>
      <c r="J77" s="140"/>
      <c r="K77" s="140"/>
      <c r="L77" s="140"/>
    </row>
    <row r="78" spans="1:13" x14ac:dyDescent="0.25">
      <c r="A78" s="87"/>
      <c r="B78" s="87"/>
      <c r="C78" s="87"/>
      <c r="E78" s="127"/>
      <c r="F78" s="137"/>
      <c r="G78" s="137"/>
      <c r="H78" s="128"/>
      <c r="I78" s="128"/>
      <c r="J78" s="140"/>
      <c r="K78" s="140"/>
      <c r="L78" s="140"/>
    </row>
    <row r="79" spans="1:13" x14ac:dyDescent="0.25">
      <c r="A79" s="87"/>
      <c r="B79" s="87"/>
      <c r="C79" s="87"/>
      <c r="E79" s="127"/>
      <c r="F79" s="137"/>
      <c r="G79" s="137"/>
      <c r="H79" s="128"/>
      <c r="I79" s="128"/>
      <c r="J79" s="140"/>
      <c r="K79" s="140"/>
      <c r="L79" s="140"/>
    </row>
    <row r="80" spans="1:13" x14ac:dyDescent="0.25">
      <c r="A80" s="87"/>
      <c r="B80" s="87"/>
      <c r="C80" s="87"/>
      <c r="E80" s="127"/>
      <c r="F80" s="137"/>
      <c r="G80" s="137"/>
      <c r="H80" s="128"/>
      <c r="I80" s="128"/>
      <c r="J80" s="140"/>
      <c r="K80" s="140"/>
      <c r="L80" s="140"/>
      <c r="M80" s="184"/>
    </row>
    <row r="81" spans="1:12" x14ac:dyDescent="0.25">
      <c r="A81" s="87"/>
      <c r="B81" s="87"/>
      <c r="C81" s="87"/>
      <c r="E81" s="127"/>
      <c r="F81" s="137"/>
      <c r="G81" s="137"/>
      <c r="H81" s="128"/>
      <c r="I81" s="128"/>
      <c r="J81" s="140"/>
      <c r="K81" s="140"/>
      <c r="L81" s="140"/>
    </row>
    <row r="82" spans="1:12" x14ac:dyDescent="0.25">
      <c r="A82" s="87"/>
      <c r="B82" s="87"/>
      <c r="C82" s="87"/>
      <c r="E82" s="127"/>
      <c r="F82" s="137"/>
      <c r="G82" s="137"/>
      <c r="H82" s="128"/>
      <c r="I82" s="128"/>
      <c r="J82" s="140"/>
      <c r="K82" s="140"/>
      <c r="L82" s="140"/>
    </row>
    <row r="83" spans="1:12" x14ac:dyDescent="0.25">
      <c r="A83" s="87"/>
      <c r="B83" s="87"/>
      <c r="C83" s="87"/>
      <c r="E83" s="127"/>
      <c r="F83" s="137"/>
      <c r="G83" s="137"/>
      <c r="H83" s="128"/>
      <c r="I83" s="128"/>
      <c r="J83" s="140"/>
      <c r="K83" s="140"/>
      <c r="L83" s="140"/>
    </row>
  </sheetData>
  <pageMargins left="0.7" right="0.7" top="0.75" bottom="0.75" header="0.3" footer="0.3"/>
  <pageSetup scale="60" orientation="landscape" r:id="rId1"/>
  <rowBreaks count="1" manualBreakCount="1">
    <brk id="43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09F77-5E28-4CEE-BE6E-66A8871F4ED9}">
  <sheetPr>
    <pageSetUpPr fitToPage="1"/>
  </sheetPr>
  <dimension ref="A1:H49"/>
  <sheetViews>
    <sheetView view="pageBreakPreview" topLeftCell="A6" zoomScale="60" zoomScaleNormal="100" workbookViewId="0">
      <selection activeCell="I51" sqref="I51"/>
    </sheetView>
  </sheetViews>
  <sheetFormatPr defaultColWidth="9.140625" defaultRowHeight="18" x14ac:dyDescent="0.25"/>
  <cols>
    <col min="1" max="1" width="9.140625" style="100"/>
    <col min="2" max="2" width="15.28515625" style="101" customWidth="1"/>
    <col min="3" max="3" width="47.85546875" style="101" customWidth="1"/>
    <col min="4" max="4" width="18.7109375" style="118" customWidth="1"/>
    <col min="5" max="5" width="5" style="101" customWidth="1"/>
    <col min="6" max="6" width="18.7109375" style="118" customWidth="1"/>
    <col min="7" max="7" width="4.85546875" style="101" customWidth="1"/>
    <col min="8" max="8" width="19.140625" style="150" customWidth="1"/>
    <col min="9" max="16384" width="9.140625" style="101"/>
  </cols>
  <sheetData>
    <row r="1" spans="1:8" s="100" customFormat="1" x14ac:dyDescent="0.25">
      <c r="A1" s="100" t="s">
        <v>589</v>
      </c>
      <c r="D1" s="116"/>
      <c r="F1" s="116"/>
      <c r="H1" s="148"/>
    </row>
    <row r="2" spans="1:8" ht="72" x14ac:dyDescent="0.25">
      <c r="D2" s="117" t="s">
        <v>606</v>
      </c>
      <c r="F2" s="117" t="s">
        <v>607</v>
      </c>
      <c r="H2" s="149" t="s">
        <v>718</v>
      </c>
    </row>
    <row r="3" spans="1:8" x14ac:dyDescent="0.25">
      <c r="A3" s="100" t="s">
        <v>547</v>
      </c>
    </row>
    <row r="4" spans="1:8" x14ac:dyDescent="0.25">
      <c r="B4" s="101" t="s">
        <v>573</v>
      </c>
    </row>
    <row r="5" spans="1:8" x14ac:dyDescent="0.25">
      <c r="C5" s="101" t="s">
        <v>622</v>
      </c>
      <c r="H5" s="150" t="s">
        <v>777</v>
      </c>
    </row>
    <row r="7" spans="1:8" x14ac:dyDescent="0.25">
      <c r="A7" s="100" t="s">
        <v>569</v>
      </c>
    </row>
    <row r="8" spans="1:8" x14ac:dyDescent="0.25">
      <c r="B8" s="101" t="s">
        <v>573</v>
      </c>
    </row>
    <row r="9" spans="1:8" x14ac:dyDescent="0.25">
      <c r="C9" s="101" t="s">
        <v>579</v>
      </c>
      <c r="D9" s="118">
        <v>25000</v>
      </c>
    </row>
    <row r="10" spans="1:8" x14ac:dyDescent="0.25">
      <c r="C10" s="101" t="s">
        <v>574</v>
      </c>
      <c r="D10" s="118">
        <v>5000</v>
      </c>
    </row>
    <row r="11" spans="1:8" x14ac:dyDescent="0.25">
      <c r="C11" s="101" t="s">
        <v>608</v>
      </c>
      <c r="D11" s="118">
        <v>269159</v>
      </c>
    </row>
    <row r="12" spans="1:8" x14ac:dyDescent="0.25">
      <c r="C12" s="101" t="s">
        <v>719</v>
      </c>
      <c r="H12" s="150">
        <v>10000</v>
      </c>
    </row>
    <row r="13" spans="1:8" x14ac:dyDescent="0.25">
      <c r="C13" s="101" t="s">
        <v>720</v>
      </c>
      <c r="F13" s="118">
        <v>121300</v>
      </c>
    </row>
    <row r="15" spans="1:8" x14ac:dyDescent="0.25">
      <c r="B15" s="101" t="s">
        <v>575</v>
      </c>
    </row>
    <row r="16" spans="1:8" x14ac:dyDescent="0.25">
      <c r="C16" s="101" t="s">
        <v>576</v>
      </c>
      <c r="D16" s="118">
        <v>18000</v>
      </c>
    </row>
    <row r="17" spans="1:8" x14ac:dyDescent="0.25">
      <c r="C17" s="101" t="s">
        <v>577</v>
      </c>
      <c r="D17" s="118">
        <v>9000</v>
      </c>
      <c r="F17" s="118">
        <v>3000</v>
      </c>
      <c r="H17" s="150">
        <v>1500</v>
      </c>
    </row>
    <row r="18" spans="1:8" x14ac:dyDescent="0.25">
      <c r="C18" s="101" t="s">
        <v>578</v>
      </c>
      <c r="D18" s="118">
        <v>8000</v>
      </c>
      <c r="F18" s="118">
        <v>10000</v>
      </c>
      <c r="H18" s="150">
        <v>10000</v>
      </c>
    </row>
    <row r="20" spans="1:8" x14ac:dyDescent="0.25">
      <c r="A20" s="100" t="s">
        <v>571</v>
      </c>
    </row>
    <row r="21" spans="1:8" x14ac:dyDescent="0.25">
      <c r="B21" s="101" t="s">
        <v>573</v>
      </c>
    </row>
    <row r="22" spans="1:8" x14ac:dyDescent="0.25">
      <c r="C22" s="101" t="s">
        <v>723</v>
      </c>
      <c r="D22" s="118">
        <v>53000</v>
      </c>
    </row>
    <row r="23" spans="1:8" x14ac:dyDescent="0.25">
      <c r="C23" s="101" t="s">
        <v>572</v>
      </c>
      <c r="D23" s="118">
        <v>100000</v>
      </c>
    </row>
    <row r="24" spans="1:8" x14ac:dyDescent="0.25">
      <c r="C24" s="101" t="s">
        <v>621</v>
      </c>
      <c r="F24" s="118">
        <v>52000</v>
      </c>
    </row>
    <row r="25" spans="1:8" x14ac:dyDescent="0.25">
      <c r="C25" s="101" t="s">
        <v>721</v>
      </c>
      <c r="H25" s="150">
        <v>245000</v>
      </c>
    </row>
    <row r="26" spans="1:8" x14ac:dyDescent="0.25">
      <c r="C26" s="101" t="s">
        <v>722</v>
      </c>
      <c r="H26" s="150">
        <v>57000</v>
      </c>
    </row>
    <row r="28" spans="1:8" x14ac:dyDescent="0.25">
      <c r="B28" s="101" t="s">
        <v>582</v>
      </c>
    </row>
    <row r="30" spans="1:8" x14ac:dyDescent="0.25">
      <c r="B30" s="101" t="s">
        <v>583</v>
      </c>
      <c r="F30" s="118">
        <v>40000</v>
      </c>
    </row>
    <row r="33" spans="1:8" x14ac:dyDescent="0.25">
      <c r="A33" s="100" t="s">
        <v>580</v>
      </c>
    </row>
    <row r="34" spans="1:8" x14ac:dyDescent="0.25">
      <c r="B34" s="101" t="s">
        <v>581</v>
      </c>
    </row>
    <row r="35" spans="1:8" x14ac:dyDescent="0.25">
      <c r="C35" s="101" t="s">
        <v>590</v>
      </c>
      <c r="D35" s="118" t="s">
        <v>724</v>
      </c>
      <c r="F35" s="118" t="s">
        <v>724</v>
      </c>
      <c r="H35" s="150" t="s">
        <v>724</v>
      </c>
    </row>
    <row r="37" spans="1:8" x14ac:dyDescent="0.25">
      <c r="B37" s="101" t="s">
        <v>627</v>
      </c>
    </row>
    <row r="38" spans="1:8" x14ac:dyDescent="0.25">
      <c r="C38" s="101" t="s">
        <v>626</v>
      </c>
    </row>
    <row r="39" spans="1:8" x14ac:dyDescent="0.25">
      <c r="C39" s="101" t="s">
        <v>628</v>
      </c>
      <c r="F39" s="142"/>
    </row>
    <row r="42" spans="1:8" x14ac:dyDescent="0.25">
      <c r="A42" s="100" t="s">
        <v>612</v>
      </c>
    </row>
    <row r="43" spans="1:8" x14ac:dyDescent="0.25">
      <c r="B43" s="101" t="s">
        <v>613</v>
      </c>
      <c r="F43" s="118" t="s">
        <v>725</v>
      </c>
    </row>
    <row r="44" spans="1:8" x14ac:dyDescent="0.25">
      <c r="B44" s="101" t="s">
        <v>624</v>
      </c>
      <c r="F44" s="118">
        <v>15000</v>
      </c>
    </row>
    <row r="45" spans="1:8" x14ac:dyDescent="0.25">
      <c r="B45" s="101" t="s">
        <v>625</v>
      </c>
      <c r="F45" s="118">
        <v>15000</v>
      </c>
    </row>
    <row r="46" spans="1:8" x14ac:dyDescent="0.25">
      <c r="B46" s="101" t="s">
        <v>726</v>
      </c>
      <c r="H46" s="150">
        <v>25000</v>
      </c>
    </row>
    <row r="48" spans="1:8" x14ac:dyDescent="0.25">
      <c r="A48" s="100" t="s">
        <v>623</v>
      </c>
    </row>
    <row r="49" spans="2:6" x14ac:dyDescent="0.25">
      <c r="B49" s="101" t="s">
        <v>728</v>
      </c>
      <c r="F49" s="118">
        <v>20000</v>
      </c>
    </row>
  </sheetData>
  <pageMargins left="0.7" right="0.7" top="0.75" bottom="0.75" header="0.3" footer="0.3"/>
  <pageSetup scale="66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A81A4-8275-4384-9391-9B897B488E69}">
  <dimension ref="A1:M45"/>
  <sheetViews>
    <sheetView zoomScale="130" zoomScaleNormal="13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38" sqref="I38:I44"/>
    </sheetView>
  </sheetViews>
  <sheetFormatPr defaultColWidth="9.140625" defaultRowHeight="12.75" x14ac:dyDescent="0.2"/>
  <cols>
    <col min="1" max="1" width="5.28515625" style="1" customWidth="1"/>
    <col min="2" max="2" width="38.140625" style="1" customWidth="1"/>
    <col min="3" max="3" width="1.85546875" style="1" customWidth="1"/>
    <col min="4" max="4" width="11.7109375" style="1" hidden="1" customWidth="1"/>
    <col min="5" max="5" width="12.28515625" style="1" hidden="1" customWidth="1"/>
    <col min="6" max="6" width="12.5703125" style="1" hidden="1" customWidth="1"/>
    <col min="7" max="7" width="15.140625" style="1" hidden="1" customWidth="1"/>
    <col min="8" max="8" width="14.85546875" style="1" hidden="1" customWidth="1"/>
    <col min="9" max="9" width="10.85546875" style="1" customWidth="1"/>
    <col min="10" max="10" width="13.85546875" style="1" customWidth="1"/>
    <col min="11" max="12" width="12.5703125" style="1" customWidth="1"/>
    <col min="13" max="13" width="11.7109375" style="1" customWidth="1"/>
    <col min="14" max="16384" width="9.140625" style="1"/>
  </cols>
  <sheetData>
    <row r="1" spans="1:13" ht="29.25" customHeight="1" thickTop="1" thickBot="1" x14ac:dyDescent="0.35">
      <c r="C1" s="185" t="s">
        <v>539</v>
      </c>
      <c r="D1" s="185" t="s">
        <v>540</v>
      </c>
      <c r="E1" s="185" t="s">
        <v>541</v>
      </c>
      <c r="F1" s="185" t="s">
        <v>542</v>
      </c>
      <c r="G1" s="185" t="s">
        <v>597</v>
      </c>
      <c r="H1" s="185" t="s">
        <v>529</v>
      </c>
      <c r="I1" s="185" t="s">
        <v>617</v>
      </c>
      <c r="J1" s="249" t="s">
        <v>631</v>
      </c>
      <c r="K1" s="250"/>
      <c r="L1" s="250"/>
      <c r="M1" s="251"/>
    </row>
    <row r="2" spans="1:13" ht="74.25" customHeight="1" thickTop="1" x14ac:dyDescent="0.3">
      <c r="B2" s="186" t="s">
        <v>538</v>
      </c>
      <c r="C2" s="187"/>
      <c r="D2" s="188"/>
      <c r="E2" s="189"/>
      <c r="F2" s="190"/>
      <c r="G2" s="191"/>
      <c r="H2" s="192"/>
      <c r="I2" s="230"/>
      <c r="J2" s="193" t="s">
        <v>760</v>
      </c>
      <c r="K2" s="194" t="s">
        <v>761</v>
      </c>
      <c r="L2" s="194" t="s">
        <v>762</v>
      </c>
      <c r="M2" s="195" t="s">
        <v>747</v>
      </c>
    </row>
    <row r="3" spans="1:13" ht="15" x14ac:dyDescent="0.25">
      <c r="B3" s="196" t="s">
        <v>598</v>
      </c>
      <c r="C3" s="197"/>
      <c r="D3" s="198"/>
      <c r="E3" s="199"/>
      <c r="F3" s="200"/>
      <c r="G3" s="201"/>
      <c r="I3" s="229"/>
      <c r="J3" s="202"/>
      <c r="M3" s="203"/>
    </row>
    <row r="4" spans="1:13" x14ac:dyDescent="0.2">
      <c r="A4" s="204">
        <v>39</v>
      </c>
      <c r="B4" s="1" t="s">
        <v>544</v>
      </c>
      <c r="C4" s="197"/>
      <c r="D4" s="198"/>
      <c r="E4" s="199"/>
      <c r="F4" s="200"/>
      <c r="G4" s="201"/>
      <c r="H4" s="1">
        <v>0</v>
      </c>
      <c r="I4" s="229">
        <v>-940</v>
      </c>
      <c r="J4" s="202">
        <v>10000</v>
      </c>
      <c r="K4" s="1">
        <v>0</v>
      </c>
      <c r="L4" s="1">
        <v>-1859</v>
      </c>
      <c r="M4" s="203">
        <f>SUM(I4:L4)</f>
        <v>7201</v>
      </c>
    </row>
    <row r="5" spans="1:13" x14ac:dyDescent="0.2">
      <c r="A5" s="204">
        <v>46</v>
      </c>
      <c r="B5" s="1" t="s">
        <v>545</v>
      </c>
      <c r="C5" s="197">
        <v>0</v>
      </c>
      <c r="D5" s="198">
        <v>0</v>
      </c>
      <c r="E5" s="199">
        <v>0</v>
      </c>
      <c r="F5" s="200">
        <v>0</v>
      </c>
      <c r="G5" s="201">
        <v>2080</v>
      </c>
      <c r="H5" s="1">
        <v>13727.85</v>
      </c>
      <c r="I5" s="229">
        <v>25199</v>
      </c>
      <c r="J5" s="202">
        <v>5000</v>
      </c>
      <c r="K5" s="1">
        <v>-13000</v>
      </c>
      <c r="M5" s="203">
        <f t="shared" ref="M5:M44" si="0">SUM(I5:L5)</f>
        <v>17199</v>
      </c>
    </row>
    <row r="6" spans="1:13" x14ac:dyDescent="0.2">
      <c r="A6" s="204">
        <v>50</v>
      </c>
      <c r="B6" s="1" t="s">
        <v>546</v>
      </c>
      <c r="C6" s="197">
        <v>272985</v>
      </c>
      <c r="D6" s="198">
        <v>287285</v>
      </c>
      <c r="E6" s="199">
        <v>307820</v>
      </c>
      <c r="F6" s="200">
        <v>307926</v>
      </c>
      <c r="G6" s="201">
        <v>385687.86</v>
      </c>
      <c r="H6" s="1">
        <v>266951.2</v>
      </c>
      <c r="I6" s="229">
        <v>293399</v>
      </c>
      <c r="J6" s="202">
        <v>79359</v>
      </c>
      <c r="M6" s="203">
        <f t="shared" si="0"/>
        <v>372758</v>
      </c>
    </row>
    <row r="7" spans="1:13" x14ac:dyDescent="0.2">
      <c r="A7" s="204">
        <v>51</v>
      </c>
      <c r="B7" s="1" t="s">
        <v>547</v>
      </c>
      <c r="C7" s="197">
        <v>6202</v>
      </c>
      <c r="D7" s="198">
        <v>8283</v>
      </c>
      <c r="E7" s="199">
        <v>8283</v>
      </c>
      <c r="F7" s="200">
        <v>18283</v>
      </c>
      <c r="G7" s="201">
        <v>40783</v>
      </c>
      <c r="H7" s="1">
        <v>40783</v>
      </c>
      <c r="I7" s="229">
        <v>40783</v>
      </c>
      <c r="J7" s="202"/>
      <c r="M7" s="203">
        <f t="shared" si="0"/>
        <v>40783</v>
      </c>
    </row>
    <row r="8" spans="1:13" x14ac:dyDescent="0.2">
      <c r="A8" s="204">
        <v>52</v>
      </c>
      <c r="B8" s="1" t="s">
        <v>548</v>
      </c>
      <c r="C8" s="197">
        <v>32076</v>
      </c>
      <c r="D8" s="198">
        <v>40076</v>
      </c>
      <c r="E8" s="199">
        <v>38751</v>
      </c>
      <c r="F8" s="200">
        <v>32988.79</v>
      </c>
      <c r="G8" s="201">
        <v>44988.79</v>
      </c>
      <c r="H8" s="1">
        <v>55233.79</v>
      </c>
      <c r="I8" s="229">
        <v>57849</v>
      </c>
      <c r="J8" s="202">
        <v>12000</v>
      </c>
      <c r="M8" s="203">
        <f t="shared" si="0"/>
        <v>69849</v>
      </c>
    </row>
    <row r="9" spans="1:13" x14ac:dyDescent="0.2">
      <c r="A9" s="204">
        <v>53</v>
      </c>
      <c r="B9" s="1" t="s">
        <v>567</v>
      </c>
      <c r="C9" s="197">
        <v>48591</v>
      </c>
      <c r="D9" s="198">
        <v>77091</v>
      </c>
      <c r="E9" s="199">
        <v>105591</v>
      </c>
      <c r="F9" s="200">
        <v>106838.33</v>
      </c>
      <c r="G9" s="201">
        <v>153233.32999999999</v>
      </c>
      <c r="H9" s="1">
        <v>162504.32999999999</v>
      </c>
      <c r="I9" s="229">
        <v>43247</v>
      </c>
      <c r="J9" s="202">
        <v>220000</v>
      </c>
      <c r="K9" s="1">
        <v>-121300</v>
      </c>
      <c r="M9" s="203">
        <f t="shared" si="0"/>
        <v>141947</v>
      </c>
    </row>
    <row r="10" spans="1:13" x14ac:dyDescent="0.2">
      <c r="A10" s="204">
        <v>54</v>
      </c>
      <c r="B10" s="1" t="s">
        <v>549</v>
      </c>
      <c r="C10" s="197">
        <v>14734</v>
      </c>
      <c r="D10" s="198">
        <v>16812</v>
      </c>
      <c r="E10" s="199">
        <v>18865</v>
      </c>
      <c r="F10" s="200">
        <v>20255.689999999999</v>
      </c>
      <c r="G10" s="201">
        <v>22661.39</v>
      </c>
      <c r="H10" s="1">
        <v>25285.09</v>
      </c>
      <c r="I10" s="229">
        <v>33357</v>
      </c>
      <c r="J10" s="202"/>
      <c r="M10" s="203">
        <f t="shared" si="0"/>
        <v>33357</v>
      </c>
    </row>
    <row r="11" spans="1:13" x14ac:dyDescent="0.2">
      <c r="A11" s="204">
        <v>55</v>
      </c>
      <c r="B11" s="1" t="s">
        <v>568</v>
      </c>
      <c r="C11" s="197">
        <v>150163</v>
      </c>
      <c r="D11" s="198">
        <v>177863</v>
      </c>
      <c r="E11" s="199">
        <v>180563</v>
      </c>
      <c r="F11" s="200">
        <v>123701</v>
      </c>
      <c r="G11" s="201">
        <v>93701.04</v>
      </c>
      <c r="H11" s="1">
        <v>118701.04</v>
      </c>
      <c r="I11" s="229">
        <v>0.04</v>
      </c>
      <c r="J11" s="202">
        <v>218000</v>
      </c>
      <c r="K11" s="1">
        <v>-31197</v>
      </c>
      <c r="M11" s="203">
        <f t="shared" si="0"/>
        <v>186803.04</v>
      </c>
    </row>
    <row r="12" spans="1:13" x14ac:dyDescent="0.2">
      <c r="A12" s="204">
        <v>56</v>
      </c>
      <c r="B12" s="1" t="s">
        <v>550</v>
      </c>
      <c r="C12" s="197">
        <v>282099</v>
      </c>
      <c r="D12" s="198">
        <v>244444</v>
      </c>
      <c r="E12" s="199">
        <v>270926</v>
      </c>
      <c r="F12" s="200">
        <v>307926.34999999998</v>
      </c>
      <c r="G12" s="201">
        <v>344926.35</v>
      </c>
      <c r="H12" s="1">
        <v>381926.15</v>
      </c>
      <c r="I12" s="229">
        <v>418926</v>
      </c>
      <c r="J12" s="202">
        <v>55000</v>
      </c>
      <c r="K12" s="1">
        <v>-473926</v>
      </c>
      <c r="M12" s="203">
        <f t="shared" si="0"/>
        <v>0</v>
      </c>
    </row>
    <row r="13" spans="1:13" x14ac:dyDescent="0.2">
      <c r="A13" s="204">
        <v>59</v>
      </c>
      <c r="B13" s="1" t="s">
        <v>552</v>
      </c>
      <c r="C13" s="197">
        <v>0</v>
      </c>
      <c r="D13" s="198">
        <v>0</v>
      </c>
      <c r="E13" s="199">
        <v>5000</v>
      </c>
      <c r="F13" s="200">
        <v>6504</v>
      </c>
      <c r="G13" s="201">
        <v>9015.6</v>
      </c>
      <c r="H13" s="1">
        <v>14015.6</v>
      </c>
      <c r="I13" s="229">
        <v>29016</v>
      </c>
      <c r="J13" s="202">
        <v>11000</v>
      </c>
      <c r="K13" s="1">
        <v>-40000</v>
      </c>
      <c r="M13" s="203">
        <f>SUM(I13:L13)</f>
        <v>16</v>
      </c>
    </row>
    <row r="14" spans="1:13" x14ac:dyDescent="0.2">
      <c r="A14" s="204">
        <v>60</v>
      </c>
      <c r="B14" s="1" t="s">
        <v>763</v>
      </c>
      <c r="C14" s="197">
        <v>0</v>
      </c>
      <c r="D14" s="198">
        <v>0</v>
      </c>
      <c r="E14" s="199">
        <v>0</v>
      </c>
      <c r="F14" s="200">
        <v>0</v>
      </c>
      <c r="G14" s="201">
        <v>10000</v>
      </c>
      <c r="H14" s="1">
        <v>40000</v>
      </c>
      <c r="I14" s="229">
        <v>65000</v>
      </c>
      <c r="J14" s="202"/>
      <c r="M14" s="203">
        <f t="shared" si="0"/>
        <v>65000</v>
      </c>
    </row>
    <row r="15" spans="1:13" x14ac:dyDescent="0.2">
      <c r="A15" s="204">
        <v>63</v>
      </c>
      <c r="B15" s="1" t="s">
        <v>555</v>
      </c>
      <c r="C15" s="197">
        <v>7069</v>
      </c>
      <c r="D15" s="198">
        <v>7069</v>
      </c>
      <c r="E15" s="199">
        <v>7069</v>
      </c>
      <c r="F15" s="200">
        <v>7069.21</v>
      </c>
      <c r="G15" s="201">
        <f>SUM(F15:F15)</f>
        <v>7069.21</v>
      </c>
      <c r="H15" s="1">
        <v>7069.21</v>
      </c>
      <c r="I15" s="229">
        <v>7069</v>
      </c>
      <c r="J15" s="202">
        <v>25000</v>
      </c>
      <c r="M15" s="203">
        <f t="shared" si="0"/>
        <v>32069</v>
      </c>
    </row>
    <row r="16" spans="1:13" x14ac:dyDescent="0.2">
      <c r="C16" s="197"/>
      <c r="D16" s="198"/>
      <c r="E16" s="199"/>
      <c r="F16" s="200"/>
      <c r="G16" s="201"/>
      <c r="I16" s="229"/>
      <c r="J16" s="202"/>
      <c r="M16" s="203"/>
    </row>
    <row r="17" spans="1:13" ht="15" x14ac:dyDescent="0.25">
      <c r="B17" s="196" t="s">
        <v>599</v>
      </c>
      <c r="C17" s="197"/>
      <c r="D17" s="198"/>
      <c r="E17" s="199"/>
      <c r="F17" s="200"/>
      <c r="G17" s="201"/>
      <c r="I17" s="229"/>
      <c r="J17" s="202"/>
      <c r="M17" s="203"/>
    </row>
    <row r="18" spans="1:13" x14ac:dyDescent="0.2">
      <c r="A18" s="182">
        <v>61</v>
      </c>
      <c r="B18" s="1" t="s">
        <v>553</v>
      </c>
      <c r="C18" s="197">
        <v>129231</v>
      </c>
      <c r="D18" s="198">
        <v>135231</v>
      </c>
      <c r="E18" s="199">
        <v>141231</v>
      </c>
      <c r="F18" s="200">
        <v>155860.38</v>
      </c>
      <c r="G18" s="201">
        <v>82738.179999999993</v>
      </c>
      <c r="H18" s="1">
        <v>30531.91</v>
      </c>
      <c r="I18" s="229">
        <v>44981.91</v>
      </c>
      <c r="J18" s="202">
        <v>15000</v>
      </c>
      <c r="M18" s="203">
        <f t="shared" si="0"/>
        <v>59981.91</v>
      </c>
    </row>
    <row r="19" spans="1:13" x14ac:dyDescent="0.2">
      <c r="A19" s="182">
        <v>62</v>
      </c>
      <c r="B19" s="1" t="s">
        <v>554</v>
      </c>
      <c r="C19" s="197">
        <v>74966</v>
      </c>
      <c r="D19" s="198">
        <v>77977</v>
      </c>
      <c r="E19" s="199">
        <v>119255</v>
      </c>
      <c r="F19" s="200">
        <v>161095.09</v>
      </c>
      <c r="G19" s="201">
        <v>184023.09</v>
      </c>
      <c r="H19" s="1">
        <v>196801.19</v>
      </c>
      <c r="I19" s="229">
        <v>215328</v>
      </c>
      <c r="J19" s="202"/>
      <c r="L19" s="1">
        <v>-1226.5899999999999</v>
      </c>
      <c r="M19" s="203">
        <f t="shared" si="0"/>
        <v>214101.41</v>
      </c>
    </row>
    <row r="20" spans="1:13" x14ac:dyDescent="0.2">
      <c r="A20" s="182">
        <v>64</v>
      </c>
      <c r="B20" s="1" t="s">
        <v>600</v>
      </c>
      <c r="C20" s="197">
        <v>9488</v>
      </c>
      <c r="D20" s="198">
        <v>7802</v>
      </c>
      <c r="E20" s="199">
        <v>7802</v>
      </c>
      <c r="F20" s="200">
        <v>7802.28</v>
      </c>
      <c r="G20" s="201">
        <v>5405.28</v>
      </c>
      <c r="H20" s="1">
        <v>5405.28</v>
      </c>
      <c r="I20" s="229">
        <v>1543</v>
      </c>
      <c r="J20" s="202"/>
      <c r="M20" s="203">
        <f t="shared" si="0"/>
        <v>1543</v>
      </c>
    </row>
    <row r="21" spans="1:13" x14ac:dyDescent="0.2">
      <c r="A21" s="182">
        <v>65</v>
      </c>
      <c r="B21" s="1" t="s">
        <v>559</v>
      </c>
      <c r="C21" s="197">
        <v>2151</v>
      </c>
      <c r="D21" s="198">
        <v>1151</v>
      </c>
      <c r="E21" s="199">
        <v>1151</v>
      </c>
      <c r="F21" s="200">
        <v>1201.1500000000001</v>
      </c>
      <c r="G21" s="201">
        <f>SUM(F21:F21)</f>
        <v>1201.1500000000001</v>
      </c>
      <c r="H21" s="1">
        <v>1201.1500000000001</v>
      </c>
      <c r="I21" s="229">
        <v>1201</v>
      </c>
      <c r="J21" s="202"/>
      <c r="M21" s="203">
        <f t="shared" si="0"/>
        <v>1201</v>
      </c>
    </row>
    <row r="22" spans="1:13" x14ac:dyDescent="0.2">
      <c r="A22" s="182">
        <v>66</v>
      </c>
      <c r="B22" s="1" t="s">
        <v>560</v>
      </c>
      <c r="C22" s="197">
        <v>10369</v>
      </c>
      <c r="D22" s="198">
        <v>12356</v>
      </c>
      <c r="E22" s="199">
        <v>14046</v>
      </c>
      <c r="F22" s="200">
        <v>14125.3</v>
      </c>
      <c r="G22" s="201">
        <v>14240</v>
      </c>
      <c r="H22" s="1">
        <v>12362.53</v>
      </c>
      <c r="I22" s="229">
        <v>17342.53</v>
      </c>
      <c r="J22" s="202"/>
      <c r="M22" s="203">
        <f t="shared" si="0"/>
        <v>17342.53</v>
      </c>
    </row>
    <row r="23" spans="1:13" x14ac:dyDescent="0.2">
      <c r="A23" s="182">
        <v>13</v>
      </c>
      <c r="B23" s="1" t="s">
        <v>543</v>
      </c>
      <c r="C23" s="197">
        <v>0</v>
      </c>
      <c r="D23" s="198">
        <v>0</v>
      </c>
      <c r="E23" s="199">
        <v>0</v>
      </c>
      <c r="F23" s="200">
        <v>0</v>
      </c>
      <c r="G23" s="201">
        <v>618606</v>
      </c>
      <c r="H23" s="1">
        <v>1229559.1299999999</v>
      </c>
      <c r="I23" s="229">
        <v>1040641</v>
      </c>
      <c r="J23" s="202"/>
      <c r="K23" s="1">
        <v>-1040641</v>
      </c>
      <c r="M23" s="203">
        <f t="shared" si="0"/>
        <v>0</v>
      </c>
    </row>
    <row r="24" spans="1:13" x14ac:dyDescent="0.2">
      <c r="A24" s="182">
        <v>16</v>
      </c>
      <c r="B24" s="44" t="s">
        <v>776</v>
      </c>
      <c r="C24" s="197"/>
      <c r="D24" s="198"/>
      <c r="E24" s="199"/>
      <c r="F24" s="200"/>
      <c r="G24" s="201"/>
      <c r="I24" s="229"/>
      <c r="J24" s="202">
        <v>795287</v>
      </c>
      <c r="K24" s="1">
        <v>-795287</v>
      </c>
      <c r="M24" s="203">
        <f t="shared" si="0"/>
        <v>0</v>
      </c>
    </row>
    <row r="25" spans="1:13" x14ac:dyDescent="0.2">
      <c r="A25" s="182">
        <v>67</v>
      </c>
      <c r="B25" s="1" t="s">
        <v>556</v>
      </c>
      <c r="C25" s="197">
        <v>237</v>
      </c>
      <c r="D25" s="198">
        <v>237</v>
      </c>
      <c r="E25" s="199">
        <v>237</v>
      </c>
      <c r="F25" s="200">
        <v>237.34</v>
      </c>
      <c r="G25" s="201">
        <f>SUM(F25:F25)</f>
        <v>237.34</v>
      </c>
      <c r="H25" s="1">
        <v>237</v>
      </c>
      <c r="I25" s="229">
        <v>237.34</v>
      </c>
      <c r="J25" s="202"/>
      <c r="M25" s="203">
        <f t="shared" si="0"/>
        <v>237.34</v>
      </c>
    </row>
    <row r="26" spans="1:13" x14ac:dyDescent="0.2">
      <c r="A26" s="182">
        <v>58</v>
      </c>
      <c r="B26" s="1" t="s">
        <v>551</v>
      </c>
      <c r="C26" s="197">
        <v>2548</v>
      </c>
      <c r="D26" s="198">
        <v>2548</v>
      </c>
      <c r="E26" s="199">
        <v>2548</v>
      </c>
      <c r="F26" s="200">
        <v>1387</v>
      </c>
      <c r="G26" s="201">
        <v>1356.68</v>
      </c>
      <c r="H26" s="1">
        <v>1356.68</v>
      </c>
      <c r="I26" s="229">
        <v>1357</v>
      </c>
      <c r="J26" s="202"/>
      <c r="M26" s="203">
        <f t="shared" si="0"/>
        <v>1357</v>
      </c>
    </row>
    <row r="27" spans="1:13" x14ac:dyDescent="0.2">
      <c r="A27" s="182">
        <v>69</v>
      </c>
      <c r="B27" s="1" t="s">
        <v>557</v>
      </c>
      <c r="C27" s="197">
        <v>24696</v>
      </c>
      <c r="D27" s="198">
        <v>25198</v>
      </c>
      <c r="E27" s="199">
        <v>25551</v>
      </c>
      <c r="F27" s="200">
        <v>35527.68</v>
      </c>
      <c r="G27" s="201">
        <v>33668.370000000003</v>
      </c>
      <c r="H27" s="1">
        <v>29500.62</v>
      </c>
      <c r="I27" s="229">
        <v>29500</v>
      </c>
      <c r="J27" s="202"/>
      <c r="M27" s="203">
        <f t="shared" si="0"/>
        <v>29500</v>
      </c>
    </row>
    <row r="28" spans="1:13" ht="13.5" thickBot="1" x14ac:dyDescent="0.25">
      <c r="C28" s="197"/>
      <c r="D28" s="198"/>
      <c r="E28" s="199"/>
      <c r="F28" s="200"/>
      <c r="G28" s="201"/>
      <c r="I28" s="229"/>
      <c r="J28" s="202"/>
      <c r="M28" s="203"/>
    </row>
    <row r="29" spans="1:13" ht="15.75" thickBot="1" x14ac:dyDescent="0.3">
      <c r="B29" s="196" t="s">
        <v>601</v>
      </c>
      <c r="C29" s="205">
        <f t="shared" ref="C29:L29" si="1">SUM(C3:C28)</f>
        <v>1067605</v>
      </c>
      <c r="D29" s="205">
        <f t="shared" si="1"/>
        <v>1121423</v>
      </c>
      <c r="E29" s="205">
        <f t="shared" si="1"/>
        <v>1254689</v>
      </c>
      <c r="F29" s="205">
        <f t="shared" si="1"/>
        <v>1308728.5900000001</v>
      </c>
      <c r="G29" s="205">
        <f t="shared" si="1"/>
        <v>2055622.6600000001</v>
      </c>
      <c r="H29" s="206">
        <f t="shared" si="1"/>
        <v>2633152.75</v>
      </c>
      <c r="I29" s="207">
        <f t="shared" si="1"/>
        <v>2365036.8199999998</v>
      </c>
      <c r="J29" s="208">
        <f t="shared" si="1"/>
        <v>1445646</v>
      </c>
      <c r="K29" s="206">
        <f t="shared" si="1"/>
        <v>-2515351</v>
      </c>
      <c r="L29" s="206">
        <f t="shared" si="1"/>
        <v>-3085.59</v>
      </c>
      <c r="M29" s="209">
        <f t="shared" si="0"/>
        <v>1292246.2299999997</v>
      </c>
    </row>
    <row r="30" spans="1:13" ht="15.75" thickTop="1" x14ac:dyDescent="0.25">
      <c r="B30" s="196"/>
      <c r="C30" s="197"/>
      <c r="D30" s="210"/>
      <c r="F30" s="211"/>
      <c r="G30" s="211"/>
      <c r="I30" s="229"/>
      <c r="J30" s="202"/>
      <c r="M30" s="203"/>
    </row>
    <row r="31" spans="1:13" ht="15" x14ac:dyDescent="0.25">
      <c r="A31" s="196" t="s">
        <v>602</v>
      </c>
      <c r="C31" s="197"/>
      <c r="D31" s="198"/>
      <c r="E31" s="199"/>
      <c r="F31" s="200"/>
      <c r="G31" s="201"/>
      <c r="I31" s="229"/>
      <c r="J31" s="202"/>
      <c r="M31" s="203"/>
    </row>
    <row r="32" spans="1:13" x14ac:dyDescent="0.2">
      <c r="A32" s="1">
        <v>25</v>
      </c>
      <c r="B32" s="1" t="s">
        <v>725</v>
      </c>
      <c r="C32" s="197">
        <v>342884</v>
      </c>
      <c r="D32" s="198">
        <v>459415</v>
      </c>
      <c r="E32" s="199">
        <v>520036</v>
      </c>
      <c r="F32" s="200">
        <v>582217</v>
      </c>
      <c r="G32" s="201">
        <v>430780.63</v>
      </c>
      <c r="H32" s="1">
        <v>255419.34</v>
      </c>
      <c r="I32" s="229">
        <v>266180</v>
      </c>
      <c r="J32" s="202">
        <v>113750</v>
      </c>
      <c r="K32" s="1">
        <v>-101062.32</v>
      </c>
      <c r="M32" s="203">
        <f t="shared" si="0"/>
        <v>278867.68</v>
      </c>
    </row>
    <row r="33" spans="1:13" x14ac:dyDescent="0.2">
      <c r="A33" s="1">
        <v>30</v>
      </c>
      <c r="B33" s="1" t="s">
        <v>764</v>
      </c>
      <c r="C33" s="197"/>
      <c r="D33" s="198"/>
      <c r="E33" s="199"/>
      <c r="F33" s="200"/>
      <c r="G33" s="201"/>
      <c r="I33" s="229"/>
      <c r="J33" s="202"/>
      <c r="M33" s="203"/>
    </row>
    <row r="34" spans="1:13" x14ac:dyDescent="0.2">
      <c r="B34" s="1" t="s">
        <v>765</v>
      </c>
      <c r="C34" s="197">
        <v>0</v>
      </c>
      <c r="D34" s="198">
        <v>0</v>
      </c>
      <c r="E34" s="199">
        <v>0</v>
      </c>
      <c r="F34" s="200">
        <v>0</v>
      </c>
      <c r="G34" s="201">
        <v>0</v>
      </c>
      <c r="H34" s="1">
        <v>6364.41</v>
      </c>
      <c r="I34" s="229">
        <v>3558</v>
      </c>
      <c r="J34" s="202"/>
      <c r="K34" s="1">
        <v>-5000</v>
      </c>
      <c r="M34" s="203">
        <f t="shared" si="0"/>
        <v>-1442</v>
      </c>
    </row>
    <row r="35" spans="1:13" x14ac:dyDescent="0.2">
      <c r="B35" s="1" t="s">
        <v>766</v>
      </c>
      <c r="C35" s="197">
        <v>25253.68</v>
      </c>
      <c r="D35" s="198">
        <v>24421.61</v>
      </c>
      <c r="E35" s="199">
        <v>24659.759999999998</v>
      </c>
      <c r="F35" s="200">
        <v>24898.5</v>
      </c>
      <c r="G35" s="201">
        <v>24945.17</v>
      </c>
      <c r="H35" s="1">
        <v>24992.83</v>
      </c>
      <c r="I35" s="229">
        <v>25450</v>
      </c>
      <c r="J35" s="202"/>
      <c r="M35" s="203">
        <f t="shared" si="0"/>
        <v>25450</v>
      </c>
    </row>
    <row r="36" spans="1:13" x14ac:dyDescent="0.2">
      <c r="B36" s="1" t="s">
        <v>767</v>
      </c>
      <c r="C36" s="197">
        <v>3101.11</v>
      </c>
      <c r="D36" s="198">
        <v>3122.57</v>
      </c>
      <c r="E36" s="199">
        <v>3153.1</v>
      </c>
      <c r="F36" s="200">
        <v>3183.62</v>
      </c>
      <c r="G36" s="201">
        <v>3189.58</v>
      </c>
      <c r="H36" s="1">
        <v>3195.67</v>
      </c>
      <c r="I36" s="229">
        <v>3255</v>
      </c>
      <c r="J36" s="202"/>
      <c r="M36" s="203">
        <f t="shared" si="0"/>
        <v>3255</v>
      </c>
    </row>
    <row r="37" spans="1:13" x14ac:dyDescent="0.2">
      <c r="B37" s="1" t="s">
        <v>768</v>
      </c>
      <c r="C37" s="197">
        <v>3354.46</v>
      </c>
      <c r="D37" s="198">
        <v>3377.73</v>
      </c>
      <c r="E37" s="199">
        <v>3410.64</v>
      </c>
      <c r="F37" s="200">
        <v>3443.67</v>
      </c>
      <c r="G37" s="201">
        <v>3450.11</v>
      </c>
      <c r="H37" s="1">
        <v>3456.69</v>
      </c>
      <c r="I37" s="229">
        <v>3520</v>
      </c>
      <c r="J37" s="202"/>
      <c r="M37" s="203">
        <f t="shared" si="0"/>
        <v>3520</v>
      </c>
    </row>
    <row r="38" spans="1:13" x14ac:dyDescent="0.2">
      <c r="B38" s="1" t="s">
        <v>769</v>
      </c>
      <c r="C38" s="197">
        <v>0</v>
      </c>
      <c r="D38" s="198">
        <v>0</v>
      </c>
      <c r="E38" s="199">
        <v>500</v>
      </c>
      <c r="F38" s="200">
        <v>501.82</v>
      </c>
      <c r="G38" s="201">
        <v>503.94</v>
      </c>
      <c r="H38" s="1">
        <v>1508.83</v>
      </c>
      <c r="I38" s="229">
        <v>896.51</v>
      </c>
      <c r="J38" s="202"/>
      <c r="M38" s="203">
        <f t="shared" si="0"/>
        <v>896.51</v>
      </c>
    </row>
    <row r="39" spans="1:13" x14ac:dyDescent="0.2">
      <c r="B39" s="1" t="s">
        <v>770</v>
      </c>
      <c r="C39" s="197">
        <v>0</v>
      </c>
      <c r="D39" s="198">
        <v>0</v>
      </c>
      <c r="E39" s="199">
        <v>0</v>
      </c>
      <c r="F39" s="200">
        <v>0</v>
      </c>
      <c r="G39" s="201">
        <v>0</v>
      </c>
      <c r="H39" s="1">
        <v>4350.47</v>
      </c>
      <c r="I39" s="229">
        <v>1628.72</v>
      </c>
      <c r="J39" s="202"/>
      <c r="M39" s="203">
        <f t="shared" si="0"/>
        <v>1628.72</v>
      </c>
    </row>
    <row r="40" spans="1:13" x14ac:dyDescent="0.2">
      <c r="A40" s="1">
        <v>44</v>
      </c>
      <c r="B40" s="44" t="s">
        <v>771</v>
      </c>
      <c r="C40" s="197">
        <v>3119</v>
      </c>
      <c r="D40" s="198">
        <v>2770</v>
      </c>
      <c r="E40" s="199">
        <v>2215</v>
      </c>
      <c r="F40" s="200">
        <v>2796.74</v>
      </c>
      <c r="G40" s="201">
        <v>2285.8200000000002</v>
      </c>
      <c r="H40" s="1">
        <v>3285.44</v>
      </c>
      <c r="I40" s="229">
        <v>3054</v>
      </c>
      <c r="J40" s="202"/>
      <c r="L40" s="1">
        <v>-3054</v>
      </c>
      <c r="M40" s="203">
        <f t="shared" si="0"/>
        <v>0</v>
      </c>
    </row>
    <row r="41" spans="1:13" x14ac:dyDescent="0.2">
      <c r="A41" s="1">
        <v>45</v>
      </c>
      <c r="B41" s="1" t="s">
        <v>558</v>
      </c>
      <c r="C41" s="197">
        <v>7357</v>
      </c>
      <c r="D41" s="198">
        <v>10680</v>
      </c>
      <c r="E41" s="199">
        <v>12103</v>
      </c>
      <c r="F41" s="200">
        <v>11014.71</v>
      </c>
      <c r="G41" s="201">
        <v>10583.36</v>
      </c>
      <c r="H41" s="1">
        <v>10739.96</v>
      </c>
      <c r="I41" s="229">
        <v>6060</v>
      </c>
      <c r="J41" s="202"/>
      <c r="M41" s="203">
        <f t="shared" si="0"/>
        <v>6060</v>
      </c>
    </row>
    <row r="42" spans="1:13" x14ac:dyDescent="0.2">
      <c r="A42" s="1">
        <v>68</v>
      </c>
      <c r="B42" s="1" t="s">
        <v>561</v>
      </c>
      <c r="C42" s="197">
        <v>309</v>
      </c>
      <c r="D42" s="198">
        <v>310</v>
      </c>
      <c r="E42" s="199">
        <v>330</v>
      </c>
      <c r="F42" s="200">
        <v>330</v>
      </c>
      <c r="G42" s="201">
        <v>330.27</v>
      </c>
      <c r="H42" s="1">
        <v>349.34</v>
      </c>
      <c r="I42" s="229">
        <v>350.61</v>
      </c>
      <c r="J42" s="202"/>
      <c r="M42" s="203">
        <f t="shared" si="0"/>
        <v>350.61</v>
      </c>
    </row>
    <row r="43" spans="1:13" ht="13.5" thickBot="1" x14ac:dyDescent="0.25">
      <c r="A43" s="1">
        <v>70</v>
      </c>
      <c r="B43" s="1" t="s">
        <v>562</v>
      </c>
      <c r="C43" s="197">
        <v>147664</v>
      </c>
      <c r="D43" s="198">
        <v>153803</v>
      </c>
      <c r="E43" s="199">
        <v>160847</v>
      </c>
      <c r="F43" s="200">
        <v>166264</v>
      </c>
      <c r="G43" s="201">
        <v>164351</v>
      </c>
      <c r="H43" s="1">
        <v>171515.46</v>
      </c>
      <c r="I43" s="229">
        <v>152171</v>
      </c>
      <c r="J43" s="202"/>
      <c r="M43" s="203">
        <f t="shared" si="0"/>
        <v>152171</v>
      </c>
    </row>
    <row r="44" spans="1:13" ht="15.75" thickBot="1" x14ac:dyDescent="0.3">
      <c r="B44" s="196" t="s">
        <v>603</v>
      </c>
      <c r="C44" s="207">
        <f t="shared" ref="C44:L44" si="2">SUM(C32:C43)</f>
        <v>533042.25</v>
      </c>
      <c r="D44" s="212">
        <f t="shared" si="2"/>
        <v>657899.90999999992</v>
      </c>
      <c r="E44" s="213">
        <f t="shared" si="2"/>
        <v>727254.5</v>
      </c>
      <c r="F44" s="214">
        <f t="shared" si="2"/>
        <v>794650.05999999994</v>
      </c>
      <c r="G44" s="205">
        <f t="shared" si="2"/>
        <v>640419.88</v>
      </c>
      <c r="H44" s="215">
        <f t="shared" si="2"/>
        <v>485178.44000000006</v>
      </c>
      <c r="I44" s="239">
        <f t="shared" si="2"/>
        <v>466123.83999999997</v>
      </c>
      <c r="J44" s="207">
        <f t="shared" si="2"/>
        <v>113750</v>
      </c>
      <c r="K44" s="206">
        <f t="shared" si="2"/>
        <v>-106062.32</v>
      </c>
      <c r="L44" s="206">
        <f t="shared" si="2"/>
        <v>-3054</v>
      </c>
      <c r="M44" s="209">
        <f t="shared" si="0"/>
        <v>470757.51999999996</v>
      </c>
    </row>
    <row r="45" spans="1:13" ht="13.5" thickTop="1" x14ac:dyDescent="0.2"/>
  </sheetData>
  <mergeCells count="1">
    <mergeCell ref="J1:M1"/>
  </mergeCells>
  <pageMargins left="0.7" right="0.7" top="0.75" bottom="0.75" header="0.3" footer="0.3"/>
  <pageSetup scale="7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FY26 Expense</vt:lpstr>
      <vt:lpstr>FY26 Revenue</vt:lpstr>
      <vt:lpstr>Unassigned Funds</vt:lpstr>
      <vt:lpstr>FY26 Capital Reserve Expend</vt:lpstr>
      <vt:lpstr>Reserves</vt:lpstr>
      <vt:lpstr>'FY26 Expense'!Print_Area</vt:lpstr>
      <vt:lpstr>'FY26 Revenue'!Print_Area</vt:lpstr>
    </vt:vector>
  </TitlesOfParts>
  <Company>Town of Richmond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Velma Plouffe</dc:creator>
  <cp:lastModifiedBy>Josh Arneson</cp:lastModifiedBy>
  <cp:lastPrinted>2025-01-03T16:55:13Z</cp:lastPrinted>
  <dcterms:created xsi:type="dcterms:W3CDTF">2007-10-03T17:26:38Z</dcterms:created>
  <dcterms:modified xsi:type="dcterms:W3CDTF">2025-01-03T16:56:53Z</dcterms:modified>
</cp:coreProperties>
</file>