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4 Agenda and Packets/uu November 12/Packet/Budget/"/>
    </mc:Choice>
  </mc:AlternateContent>
  <xr:revisionPtr revIDLastSave="4" documentId="8_{FF3F4A34-3F07-4D07-94F8-036896F41972}" xr6:coauthVersionLast="47" xr6:coauthVersionMax="47" xr10:uidLastSave="{337D2A04-739C-44F3-A082-35F5E0C4E3B3}"/>
  <bookViews>
    <workbookView xWindow="19092" yWindow="-108" windowWidth="23256" windowHeight="12576" activeTab="2" xr2:uid="{B9EB5BB9-0471-44B0-8606-02E39365C0AE}"/>
  </bookViews>
  <sheets>
    <sheet name="FY26 Expense" sheetId="1" r:id="rId1"/>
    <sheet name="FY26 Revenue" sheetId="2" r:id="rId2"/>
    <sheet name="Unassigned Funds" sheetId="3" r:id="rId3"/>
  </sheets>
  <definedNames>
    <definedName name="_xlnm.Print_Area" localSheetId="0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F51" i="2" s="1"/>
  <c r="G51" i="2" s="1"/>
  <c r="F3" i="2"/>
  <c r="F42" i="2" s="1"/>
  <c r="J24" i="3"/>
  <c r="J14" i="3"/>
  <c r="L14" i="3" s="1"/>
  <c r="H24" i="3"/>
  <c r="L24" i="3"/>
  <c r="F24" i="3"/>
  <c r="M18" i="3"/>
  <c r="H14" i="3"/>
  <c r="F14" i="3"/>
  <c r="M4" i="3"/>
  <c r="E54" i="2"/>
  <c r="F54" i="2"/>
  <c r="G54" i="2"/>
  <c r="D54" i="2"/>
  <c r="C54" i="2"/>
  <c r="D51" i="2"/>
  <c r="D53" i="2"/>
  <c r="C51" i="2"/>
  <c r="C42" i="2"/>
  <c r="D42" i="2"/>
  <c r="F93" i="1"/>
  <c r="F10" i="1"/>
  <c r="F54" i="1"/>
  <c r="F260" i="1"/>
  <c r="F330" i="1"/>
  <c r="F192" i="1"/>
  <c r="F211" i="1"/>
  <c r="G211" i="1"/>
  <c r="G133" i="1"/>
  <c r="F134" i="1"/>
  <c r="F66" i="1"/>
  <c r="F84" i="1"/>
  <c r="F250" i="1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5" i="2"/>
  <c r="G36" i="2"/>
  <c r="G37" i="2"/>
  <c r="G40" i="2"/>
  <c r="G45" i="2"/>
  <c r="G46" i="2"/>
  <c r="G47" i="2"/>
  <c r="G48" i="2"/>
  <c r="F60" i="1"/>
  <c r="F158" i="1"/>
  <c r="G158" i="1"/>
  <c r="D330" i="1"/>
  <c r="E330" i="1"/>
  <c r="D250" i="1"/>
  <c r="E250" i="1"/>
  <c r="D231" i="1"/>
  <c r="E231" i="1"/>
  <c r="F231" i="1"/>
  <c r="D211" i="1"/>
  <c r="E211" i="1"/>
  <c r="D187" i="1"/>
  <c r="E187" i="1"/>
  <c r="D127" i="1"/>
  <c r="E127" i="1"/>
  <c r="C127" i="1"/>
  <c r="D154" i="1"/>
  <c r="D84" i="1"/>
  <c r="D60" i="1"/>
  <c r="D252" i="1"/>
  <c r="D332" i="1"/>
  <c r="D54" i="1"/>
  <c r="E5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7" i="1"/>
  <c r="G58" i="1"/>
  <c r="G59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7" i="1"/>
  <c r="G88" i="1"/>
  <c r="G89" i="1"/>
  <c r="G90" i="1"/>
  <c r="G91" i="1"/>
  <c r="G92" i="1"/>
  <c r="G94" i="1"/>
  <c r="G95" i="1"/>
  <c r="G97" i="1"/>
  <c r="G98" i="1"/>
  <c r="G99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6" i="1"/>
  <c r="G130" i="1"/>
  <c r="G131" i="1"/>
  <c r="G132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7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90" i="1"/>
  <c r="G191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34" i="1"/>
  <c r="G235" i="1"/>
  <c r="G236" i="1"/>
  <c r="G238" i="1"/>
  <c r="G239" i="1"/>
  <c r="G240" i="1"/>
  <c r="G241" i="1"/>
  <c r="G242" i="1"/>
  <c r="G243" i="1"/>
  <c r="G244" i="1"/>
  <c r="G245" i="1"/>
  <c r="G248" i="1"/>
  <c r="G249" i="1"/>
  <c r="G255" i="1"/>
  <c r="G256" i="1"/>
  <c r="G257" i="1"/>
  <c r="G258" i="1"/>
  <c r="G259" i="1"/>
  <c r="G261" i="1"/>
  <c r="G262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9" i="1"/>
  <c r="G310" i="1"/>
  <c r="G311" i="1"/>
  <c r="G312" i="1"/>
  <c r="G313" i="1"/>
  <c r="G314" i="1"/>
  <c r="G315" i="1"/>
  <c r="G316" i="1"/>
  <c r="G317" i="1"/>
  <c r="G318" i="1"/>
  <c r="G323" i="1"/>
  <c r="G324" i="1"/>
  <c r="G325" i="1"/>
  <c r="G326" i="1"/>
  <c r="G327" i="1"/>
  <c r="G329" i="1"/>
  <c r="G3" i="1"/>
  <c r="E154" i="1"/>
  <c r="E84" i="1"/>
  <c r="E252" i="1"/>
  <c r="C250" i="1"/>
  <c r="C231" i="1"/>
  <c r="C330" i="1"/>
  <c r="E60" i="1"/>
  <c r="C187" i="1"/>
  <c r="C154" i="1"/>
  <c r="C211" i="1"/>
  <c r="L27" i="2"/>
  <c r="C84" i="1"/>
  <c r="C60" i="1"/>
  <c r="C54" i="1"/>
  <c r="C252" i="1"/>
  <c r="O21" i="2"/>
  <c r="O24" i="2"/>
  <c r="M27" i="2"/>
  <c r="N27" i="2"/>
  <c r="N12" i="2"/>
  <c r="O22" i="2"/>
  <c r="O23" i="2"/>
  <c r="N8" i="2"/>
  <c r="F127" i="1"/>
  <c r="G127" i="1"/>
  <c r="G250" i="1"/>
  <c r="F154" i="1"/>
  <c r="G154" i="1"/>
  <c r="F28" i="3"/>
  <c r="H28" i="3"/>
  <c r="E51" i="2"/>
  <c r="E42" i="2"/>
  <c r="E53" i="2"/>
  <c r="M26" i="3"/>
  <c r="M28" i="3"/>
  <c r="C53" i="2"/>
  <c r="C332" i="1"/>
  <c r="G84" i="1"/>
  <c r="G60" i="1"/>
  <c r="G54" i="1"/>
  <c r="E332" i="1"/>
  <c r="G330" i="1"/>
  <c r="F159" i="1"/>
  <c r="F187" i="1"/>
  <c r="G187" i="1"/>
  <c r="F252" i="1"/>
  <c r="G252" i="1"/>
  <c r="F332" i="1"/>
  <c r="G332" i="1"/>
  <c r="M16" i="3" l="1"/>
  <c r="L28" i="3"/>
  <c r="M30" i="3" s="1"/>
  <c r="J28" i="3"/>
  <c r="G44" i="2"/>
  <c r="G42" i="2"/>
  <c r="F53" i="2"/>
  <c r="G53" i="2" s="1"/>
  <c r="G3" i="2"/>
  <c r="M11" i="2"/>
  <c r="N11" i="2" s="1"/>
  <c r="N13" i="2" s="1"/>
  <c r="N14" i="2" s="1"/>
  <c r="N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6" authorId="0" shapeId="0" xr:uid="{7F49392E-9FF5-4776-87BA-18426D4F233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E6" authorId="0" shapeId="0" xr:uid="{6A6BF96A-D610-4CE6-92AC-EA8B3A4174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F6" authorId="0" shapeId="0" xr:uid="{A2D4389C-E239-4AA3-B469-5C6589B0C8A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from Tax Penalty collected</t>
        </r>
      </text>
    </comment>
    <comment ref="E20" authorId="0" shapeId="0" xr:uid="{6C8BE044-21DA-4C7F-9EEE-4CB9F1CD2C6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B22" authorId="0" shapeId="0" xr:uid="{C5A889A1-23C1-4306-BA69-D0FB5A538D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Engraved Paper, Recording Paper, Recording Books.  Not connected to the Reserve Fund.</t>
        </r>
      </text>
    </comment>
    <comment ref="C24" authorId="0" shapeId="0" xr:uid="{FD829989-F5D9-4A57-8FF5-BFB6B57A9D0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Small conference room copier 5K.  Did not purchase</t>
        </r>
      </text>
    </comment>
    <comment ref="E24" authorId="0" shapeId="0" xr:uid="{C3D14D92-88D0-46C2-AB12-736ACFEE6D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Copier, public computer.</t>
        </r>
      </text>
    </comment>
    <comment ref="E35" authorId="0" shapeId="0" xr:uid="{86C57AC7-DE95-4AD4-AD2B-CEAEA93D95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E37" authorId="0" shapeId="0" xr:uid="{F842CA4B-3C40-49F7-8111-673532D5688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1 single audit
</t>
        </r>
      </text>
    </comment>
    <comment ref="F37" authorId="0" shapeId="0" xr:uid="{57979A41-7CD1-470D-B171-D49A05B1B24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current contract done</t>
        </r>
      </text>
    </comment>
    <comment ref="F40" authorId="0" shapeId="0" xr:uid="{E1576022-86EB-4C77-8770-AEDF107FEFA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Waiting for input from Simpleroute on computers</t>
        </r>
      </text>
    </comment>
    <comment ref="E45" authorId="0" shapeId="0" xr:uid="{8BCD8DAD-4B97-40AE-AEB5-C3F2B548A4A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Building Maintenance</t>
        </r>
      </text>
    </comment>
    <comment ref="F45" authorId="0" shapeId="0" xr:uid="{BC64B5FF-4146-4A31-9C58-25CFD75BB3B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Town Center Revenue</t>
        </r>
      </text>
    </comment>
    <comment ref="B50" authorId="0" shapeId="0" xr:uid="{2D361C91-8497-413B-AAA4-67E0517C42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Not connected to the Reserve Fund</t>
        </r>
      </text>
    </comment>
    <comment ref="F53" authorId="0" shapeId="0" xr:uid="{A50AE0D5-A9D8-4031-8C96-8C63CE37C7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Tank Loan 37,705 x 48%=18098
GAP Loan = 0
WFY25 398,691x2%x5%=20,333
18,098+20,333=38,431</t>
        </r>
      </text>
    </comment>
    <comment ref="C57" authorId="0" shapeId="0" xr:uid="{6C5B0BC9-D8A5-457A-88F5-6D7CC303D1E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24K
Now billing 6.5 hours a week (including travel) for 50 weeks @ a rate of 95.00/hour</t>
        </r>
      </text>
    </comment>
    <comment ref="E59" authorId="0" shapeId="0" xr:uid="{48B8C962-2855-4C1F-A4A8-0FDD2DA832A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Reappraisal</t>
        </r>
      </text>
    </comment>
    <comment ref="F59" authorId="0" shapeId="0" xr:uid="{C309963A-7E43-4950-9436-C56FE51EE61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by revenue</t>
        </r>
      </text>
    </comment>
    <comment ref="F77" authorId="0" shapeId="0" xr:uid="{9EB043A0-F8D6-49A4-888F-D3F5023117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Plan mailings</t>
        </r>
      </text>
    </comment>
    <comment ref="F79" authorId="0" shapeId="0" xr:uid="{EC7AECFF-F37C-4502-A3D2-22DA88F71BB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CCRPC - other than transportation planning such as zoning amendment review &amp; Town Plan
</t>
        </r>
      </text>
    </comment>
    <comment ref="F80" authorId="0" shapeId="0" xr:uid="{C035BAE5-FC69-413D-93D8-F616573170A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Design engineering for new transportation projects.  The contruction of such projects is in the Highway budget reserves.
Support Transportation Committee scoping.</t>
        </r>
      </text>
    </comment>
    <comment ref="F82" authorId="0" shapeId="0" xr:uid="{8E68911A-F4B8-4FE8-B3B4-6344A700F57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Review of DRB applications
</t>
        </r>
      </text>
    </comment>
    <comment ref="B105" authorId="0" shapeId="0" xr:uid="{F2E3FF37-B2AB-467E-9420-1B7A6ECC3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Separate Tasors starting FY26
</t>
        </r>
      </text>
    </comment>
    <comment ref="B108" authorId="0" shapeId="0" xr:uid="{FCD93170-0A2B-444A-931C-8BBF0CD477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word "Office" in FY26</t>
        </r>
      </text>
    </comment>
    <comment ref="B123" authorId="0" shapeId="0" xr:uid="{1448ACAE-6D1B-4760-BD20-68F5660B02C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with Equipment Repair</t>
        </r>
      </text>
    </comment>
    <comment ref="B124" authorId="0" shapeId="0" xr:uid="{83F60EBD-BB98-4E9A-9EAD-F41E63E671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Police Cruiser Purchase Reserve</t>
        </r>
      </text>
    </comment>
    <comment ref="F124" authorId="0" shapeId="0" xr:uid="{0F976008-BE8E-4514-8C18-3D73D1CE1096}">
      <text>
        <r>
          <rPr>
            <b/>
            <sz val="9"/>
            <color indexed="81"/>
            <rFont val="Tahoma"/>
            <family val="2"/>
          </rPr>
          <t>Finance
Take Cruiser #5 out of service and replace it.</t>
        </r>
      </text>
    </comment>
    <comment ref="E144" authorId="0" shapeId="0" xr:uid="{4AF80A4B-5FD4-441B-B398-5F930C8C7E2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Revenue Side</t>
        </r>
      </text>
    </comment>
    <comment ref="F165" authorId="0" shapeId="0" xr:uid="{A972A8BF-84D3-40AE-99C5-7902344158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Coin Drop</t>
        </r>
      </text>
    </comment>
    <comment ref="C170" authorId="0" shapeId="0" xr:uid="{CA4B9B94-5E08-4243-B233-3D32E0F298B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Heat pump in meeting room
</t>
        </r>
      </text>
    </comment>
    <comment ref="E170" authorId="0" shapeId="0" xr:uid="{F5C0CFF1-7032-4EEE-A632-6580E764197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Waterline to station</t>
        </r>
      </text>
    </comment>
    <comment ref="F170" authorId="0" shapeId="0" xr:uid="{29616F6F-D5D1-4383-BCC9-04DFD04CB6A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Water Line
</t>
        </r>
      </text>
    </comment>
    <comment ref="C172" authorId="0" shapeId="0" xr:uid="{75C5C262-90D4-4734-A21F-00075085033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May need to go digital which will require a new repeater.
Repeater expense offset with Capital Reserve Funds</t>
        </r>
      </text>
    </comment>
    <comment ref="F173" authorId="0" shapeId="0" xr:uid="{F7D95C17-778D-4209-9C4C-DDE7CD8BBF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Locked into the price of 5,600</t>
        </r>
      </text>
    </comment>
    <comment ref="F176" authorId="0" shapeId="0" xr:uid="{92137088-1E00-457B-8143-1B30C1FCD1D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Expecting repairs on Rescue Truck due to age</t>
        </r>
      </text>
    </comment>
    <comment ref="C180" authorId="0" shapeId="0" xr:uid="{4FA574D7-6DF0-48F5-ADD4-A646E1A76F1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Exhaust fan
Chocks
Air Lift bags
Generators
Nozzles
Jump Packs
Streamlights
Stabilizing kit
Portable Pump</t>
        </r>
      </text>
    </comment>
    <comment ref="F180" authorId="0" shapeId="0" xr:uid="{71D078BB-8D5E-436A-9AA6-803851809E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Battery powered equipment as gas equipment needs to be replaced</t>
        </r>
      </text>
    </comment>
    <comment ref="F183" authorId="0" shapeId="0" xr:uid="{E95AB0BE-3796-4DB9-8145-30549A6327C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B222" authorId="0" shapeId="0" xr:uid="{D2C04C58-2ABC-4BCB-93D3-A9A50D45CCB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B249" authorId="0" shapeId="0" xr:uid="{2D185E0F-A949-4A7E-93C3-ED4D76C7EA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E280" authorId="0" shapeId="0" xr:uid="{2F5BB63B-4665-4C20-B8FB-99EAE976B1F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Purchasing some bulk  oil</t>
        </r>
      </text>
    </comment>
    <comment ref="C306" authorId="0" shapeId="0" xr:uid="{C8B1A047-067D-40C5-A395-61FA9AD6BD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Pete's estimate for centerline on roads the town has to contract for is $5,500 plus $1,500 for supplies for striping that the road crew does in the villate.  Flag but don't change yet</t>
        </r>
      </text>
    </comment>
    <comment ref="C315" authorId="0" shapeId="0" xr:uid="{D03BD5AD-6E63-4CEF-B789-9B2307E1F1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East Main street will be a big project
Added 20K for Stormwater permit for Southview</t>
        </r>
      </text>
    </comment>
    <comment ref="C319" authorId="0" shapeId="0" xr:uid="{E2FDBAD5-B1F6-4F08-AAE0-01432F9EA98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1" authorId="0" shapeId="0" xr:uid="{792DC8DE-A5C0-4843-AB88-BC9753691F1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E323" authorId="0" shapeId="0" xr:uid="{8CB9904E-B65F-4E10-A032-DF0C458C456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7" authorId="0" shapeId="0" xr:uid="{39A18833-15DC-42AD-8FA4-C32A522497A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Increased from 10,000 to cover Southview guardrail project in FY24</t>
        </r>
      </text>
    </comment>
    <comment ref="F329" authorId="0" shapeId="0" xr:uid="{F80BDB11-38F6-4DC0-98A7-BC572CCB3D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Suggest motion to move New Sidewalk Reserve that has $65K in to the  NTI reserve line.  
Traffic Control, pedestrian safety,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4" authorId="0" shapeId="0" xr:uid="{272A7A59-CFFC-48E9-9A28-C1AE262B70D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9" authorId="0" shapeId="0" xr:uid="{5E2D558F-6DAF-4E8F-99D5-18DC285EAD2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L10" authorId="0" shapeId="0" xr:uid="{0697EDE8-3FF4-4E6E-ADB1-7967496C77A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Using same as 2024 for now.  Will replace with estimates by end of Decemberf</t>
        </r>
      </text>
    </comment>
    <comment ref="B13" authorId="0" shapeId="0" xr:uid="{4B7E4928-2E56-4DB5-A58F-56018B4445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The Towns share of current use withdrawel penalties</t>
        </r>
      </text>
    </comment>
    <comment ref="B19" authorId="0" shapeId="0" xr:uid="{1B72AC4F-F8FF-4BBD-8EE4-E07F2BC1CD6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K21" authorId="0" shapeId="0" xr:uid="{2BE34BF7-0FC3-4606-A2BA-7EF53DEFBD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 11</t>
        </r>
      </text>
    </comment>
    <comment ref="L22" authorId="0" shapeId="0" xr:uid="{FEADB2EA-BAD6-4410-9499-9F4940F6B24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#12</t>
        </r>
      </text>
    </comment>
    <comment ref="L23" authorId="0" shapeId="0" xr:uid="{532A7D8A-4202-4DB0-9CBF-8C1256E44B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#13</t>
        </r>
      </text>
    </comment>
    <comment ref="E35" authorId="0" shapeId="0" xr:uid="{7F918256-75CC-4FD7-A81B-0B261FD601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Library Electric on Expense side</t>
        </r>
      </text>
    </comment>
    <comment ref="B37" authorId="0" shapeId="0" xr:uid="{55452FD5-0104-4877-9907-5B645F0878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6" authorId="0" shapeId="0" xr:uid="{B98993B4-E570-4A5F-A980-4F456098528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October of 24</t>
        </r>
      </text>
    </comment>
  </commentList>
</comments>
</file>

<file path=xl/sharedStrings.xml><?xml version="1.0" encoding="utf-8"?>
<sst xmlns="http://schemas.openxmlformats.org/spreadsheetml/2006/main" count="803" uniqueCount="691">
  <si>
    <t>TOWN ADMINISTRATION</t>
  </si>
  <si>
    <t>POLICE DEPARTMENT</t>
  </si>
  <si>
    <t>LIBRARY DEPARTMENT</t>
  </si>
  <si>
    <t>FIRE DEPARTMENT</t>
  </si>
  <si>
    <t>Tax Rate</t>
  </si>
  <si>
    <t>Current Fiscal Year</t>
  </si>
  <si>
    <t>Next Fiscal Year</t>
  </si>
  <si>
    <t>GF rate for tax billing purposes</t>
  </si>
  <si>
    <t>Amount To Be Raised</t>
  </si>
  <si>
    <t>Budget Amounts for Voter Approval</t>
  </si>
  <si>
    <t>General Fund Total</t>
  </si>
  <si>
    <t>Total - Town Administration</t>
  </si>
  <si>
    <t>Total - Police Department</t>
  </si>
  <si>
    <t>Total - Richmond Free Library</t>
  </si>
  <si>
    <t>Total - Fire Department</t>
  </si>
  <si>
    <t>RECREATION &amp; TRAILS</t>
  </si>
  <si>
    <t>Total - Recreation &amp; Trails</t>
  </si>
  <si>
    <t>Total - Highway Department</t>
  </si>
  <si>
    <t>Expense Budget Accounts</t>
  </si>
  <si>
    <t>Revenue Budget Accounts</t>
  </si>
  <si>
    <t>Total Highway Revenue</t>
  </si>
  <si>
    <t>Total General &amp; Highway Revenue</t>
  </si>
  <si>
    <t>Total General Fund Revenue</t>
  </si>
  <si>
    <t>(non tax revenue)</t>
  </si>
  <si>
    <t>PLANNING AND ZONING</t>
  </si>
  <si>
    <t>Total - Planning and Zoning</t>
  </si>
  <si>
    <t>Administration Operations</t>
  </si>
  <si>
    <t xml:space="preserve"> </t>
  </si>
  <si>
    <t>FUND BALANCE USAGE</t>
  </si>
  <si>
    <t>FUND TRANSFERS</t>
  </si>
  <si>
    <t xml:space="preserve">Veterans  </t>
  </si>
  <si>
    <t xml:space="preserve">Veterans </t>
  </si>
  <si>
    <t>Richmond Terrace</t>
  </si>
  <si>
    <t>Tax Rate for Exemptions</t>
  </si>
  <si>
    <t>GF rate for exemptions</t>
  </si>
  <si>
    <t>Tax dollars</t>
  </si>
  <si>
    <t>Homestead $</t>
  </si>
  <si>
    <t>Non-Homestead $</t>
  </si>
  <si>
    <t>Total dollars to be raised</t>
  </si>
  <si>
    <t>Exemptions</t>
  </si>
  <si>
    <t>Rate Increase over prior year tax rate</t>
  </si>
  <si>
    <t>Percentage increase over prior year</t>
  </si>
  <si>
    <t>Tax Rate per $100</t>
  </si>
  <si>
    <t>Homestead School Rate</t>
  </si>
  <si>
    <t>Non-Homestead School Rate</t>
  </si>
  <si>
    <t>Overtime</t>
  </si>
  <si>
    <t>Chart of Account #</t>
  </si>
  <si>
    <t>10-7-10-0-10.00</t>
  </si>
  <si>
    <t xml:space="preserve">10-7-10-1-45.02 </t>
  </si>
  <si>
    <t xml:space="preserve">10-7-10-0-10.05 </t>
  </si>
  <si>
    <t>10-7-10-0-10.01</t>
  </si>
  <si>
    <t xml:space="preserve">10-7-10-0-10.30 </t>
  </si>
  <si>
    <t xml:space="preserve">10-7-10-0-11.00 </t>
  </si>
  <si>
    <t xml:space="preserve">10-7-10-0-12.00 </t>
  </si>
  <si>
    <t xml:space="preserve">10-7-10-0-15.00 </t>
  </si>
  <si>
    <t xml:space="preserve">10-7-10-0-15.01 </t>
  </si>
  <si>
    <t xml:space="preserve">10-7-10-0-15.03 </t>
  </si>
  <si>
    <t xml:space="preserve">10-7-10-0-15.04 </t>
  </si>
  <si>
    <t xml:space="preserve">10-7-10-1-42.00 </t>
  </si>
  <si>
    <t xml:space="preserve">10-7-10-0-17.00 </t>
  </si>
  <si>
    <t xml:space="preserve">10-7-10-1-27.00 </t>
  </si>
  <si>
    <t xml:space="preserve">10-7-10-1-29.00 </t>
  </si>
  <si>
    <t xml:space="preserve">10-7-10-0-10.03 </t>
  </si>
  <si>
    <t xml:space="preserve">10-7-10-1-25.03 </t>
  </si>
  <si>
    <t xml:space="preserve">10-7-10-1-20.01 </t>
  </si>
  <si>
    <t xml:space="preserve">10-7-10-1-20.00 </t>
  </si>
  <si>
    <t xml:space="preserve">10-7-10-1-22.00 </t>
  </si>
  <si>
    <t xml:space="preserve">10-7-10-1-30.00 </t>
  </si>
  <si>
    <t xml:space="preserve">10-7-10-1-21.00 </t>
  </si>
  <si>
    <t xml:space="preserve">10-7-10-1-23.00 </t>
  </si>
  <si>
    <t xml:space="preserve">10-7-10-1-24.00 </t>
  </si>
  <si>
    <t xml:space="preserve">10-7-10-1-45.00 </t>
  </si>
  <si>
    <t xml:space="preserve">10-7-10-1-45.03 </t>
  </si>
  <si>
    <t xml:space="preserve">10-7-10-1-45.05 </t>
  </si>
  <si>
    <t xml:space="preserve">10-7-10-1-45-06 </t>
  </si>
  <si>
    <t xml:space="preserve">10-7-10-2-31.00 </t>
  </si>
  <si>
    <t xml:space="preserve">10-7-10-2-32.00 </t>
  </si>
  <si>
    <t xml:space="preserve">10-7-10-2-33.00 </t>
  </si>
  <si>
    <t xml:space="preserve">10-7-10-2-34.00 </t>
  </si>
  <si>
    <t xml:space="preserve">10-7-10-2-62.00 </t>
  </si>
  <si>
    <t xml:space="preserve">10-7-10-2-62.01 </t>
  </si>
  <si>
    <t xml:space="preserve">10-7-10-3-42.01 </t>
  </si>
  <si>
    <t xml:space="preserve">10-7-10-3-43.00 </t>
  </si>
  <si>
    <t xml:space="preserve">10-7-10-3-44.00 </t>
  </si>
  <si>
    <t xml:space="preserve">10-7-10-3-46.00 </t>
  </si>
  <si>
    <t xml:space="preserve">10-7-10-3-48.00 </t>
  </si>
  <si>
    <t xml:space="preserve">10-7-10-3-48.01 </t>
  </si>
  <si>
    <t xml:space="preserve">10-7-10-3-80.00 </t>
  </si>
  <si>
    <t xml:space="preserve">10-7-10-3-80.03 </t>
  </si>
  <si>
    <t xml:space="preserve">10-8-90-5-95.03 </t>
  </si>
  <si>
    <t xml:space="preserve">10-7-10-2-43.01 </t>
  </si>
  <si>
    <t xml:space="preserve">10-7-12-1-45.00 </t>
  </si>
  <si>
    <t xml:space="preserve">10-7-12-3-47.00 </t>
  </si>
  <si>
    <t xml:space="preserve">10-7-90-1-91.00 </t>
  </si>
  <si>
    <t xml:space="preserve">10-7-15-0-10.00 </t>
  </si>
  <si>
    <t xml:space="preserve">10-7-15-0-11.00 </t>
  </si>
  <si>
    <t xml:space="preserve">10-7-15-0-12.00 </t>
  </si>
  <si>
    <t xml:space="preserve">10-7-15-0-15.00 </t>
  </si>
  <si>
    <t xml:space="preserve">10-7-15-0-15.03 </t>
  </si>
  <si>
    <t xml:space="preserve">10-7-15-1-20.00 </t>
  </si>
  <si>
    <t xml:space="preserve">10-7-15-1-21.00 </t>
  </si>
  <si>
    <t xml:space="preserve">10-7-15-1-24.00 </t>
  </si>
  <si>
    <t xml:space="preserve">10-7-15-1-27.00 </t>
  </si>
  <si>
    <t xml:space="preserve">10-7-15-1-29.00 </t>
  </si>
  <si>
    <t xml:space="preserve">10-7-15-1-42.00 </t>
  </si>
  <si>
    <t xml:space="preserve">10-7-15-1-45.00 </t>
  </si>
  <si>
    <t xml:space="preserve">10-7-15-1-43.01 </t>
  </si>
  <si>
    <t xml:space="preserve">10-8-90-5-95.08 </t>
  </si>
  <si>
    <t xml:space="preserve">10-7-20-0-10.00 </t>
  </si>
  <si>
    <t xml:space="preserve">10-7-20-0-10.06 </t>
  </si>
  <si>
    <t xml:space="preserve">10-7-20-0-10.30 </t>
  </si>
  <si>
    <t xml:space="preserve">10-7-20-0-10.99 </t>
  </si>
  <si>
    <t xml:space="preserve">10-7-20-0-11.00 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</si>
  <si>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</si>
  <si>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</si>
  <si>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</si>
  <si>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</si>
  <si>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</si>
  <si>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 xml:space="preserve">10-7-20-0-10.05 </t>
  </si>
  <si>
    <t xml:space="preserve">10-7-20-0-10.04 </t>
  </si>
  <si>
    <t xml:space="preserve">10-7-20-1-16.00 </t>
  </si>
  <si>
    <t xml:space="preserve">10-7-20-1-16.01 </t>
  </si>
  <si>
    <t xml:space="preserve">10-7-20-1-20.00 </t>
  </si>
  <si>
    <t xml:space="preserve">10-7-20-1-22.00 </t>
  </si>
  <si>
    <t xml:space="preserve">10-7-20-1-22.01 </t>
  </si>
  <si>
    <t xml:space="preserve">10-7-20-1-22.02 </t>
  </si>
  <si>
    <t xml:space="preserve">10-7-20-1-27.00 </t>
  </si>
  <si>
    <t xml:space="preserve">10-7-20-1-28.00 </t>
  </si>
  <si>
    <t xml:space="preserve">10-7-20-1-29.00 </t>
  </si>
  <si>
    <t xml:space="preserve">10-7-20-1-30.00 </t>
  </si>
  <si>
    <t xml:space="preserve">10-7-20-2-20.10 </t>
  </si>
  <si>
    <t xml:space="preserve">10-7-20-3-20.00 </t>
  </si>
  <si>
    <t xml:space="preserve">10-7-20-3-35.00 </t>
  </si>
  <si>
    <t xml:space="preserve">10-7-20-5-50.00 </t>
  </si>
  <si>
    <t xml:space="preserve">10-7-20-5-52.00 </t>
  </si>
  <si>
    <t xml:space="preserve">10-7-20-5-52.19 </t>
  </si>
  <si>
    <t xml:space="preserve">10-7-20-0-90.01 </t>
  </si>
  <si>
    <t xml:space="preserve">10-7-20-5-50.01 </t>
  </si>
  <si>
    <t xml:space="preserve">10-7-35-0-10.00 </t>
  </si>
  <si>
    <t xml:space="preserve">10-7-35-0-10.30 </t>
  </si>
  <si>
    <t xml:space="preserve">10-7-35-0-11.00 </t>
  </si>
  <si>
    <t xml:space="preserve">10-7-35-0-12.00 </t>
  </si>
  <si>
    <t xml:space="preserve">10-7-35-0-15.00 </t>
  </si>
  <si>
    <t xml:space="preserve">10-7-35-0-15.03 </t>
  </si>
  <si>
    <t xml:space="preserve">10-7-35-1-20.00 </t>
  </si>
  <si>
    <t xml:space="preserve">10-7-35-1-21.00 </t>
  </si>
  <si>
    <t xml:space="preserve">10-7-35-1-22.00 </t>
  </si>
  <si>
    <t xml:space="preserve">10-7-35-1-27.00 </t>
  </si>
  <si>
    <t xml:space="preserve">10-7-35-1-29.00 </t>
  </si>
  <si>
    <t xml:space="preserve">10-7-35-1-29.01 </t>
  </si>
  <si>
    <t xml:space="preserve">10-7-35-1-30.00 </t>
  </si>
  <si>
    <t xml:space="preserve">10-7-35-2-31.00 </t>
  </si>
  <si>
    <t xml:space="preserve">10-7-35-2-32.00 </t>
  </si>
  <si>
    <t xml:space="preserve">10-7-35-2-33.00 </t>
  </si>
  <si>
    <t xml:space="preserve">10-7-35-2-62.00 </t>
  </si>
  <si>
    <t xml:space="preserve">10-7-35-3-20.01 </t>
  </si>
  <si>
    <t xml:space="preserve">10-7-35-3-45.01 </t>
  </si>
  <si>
    <t xml:space="preserve">10-7-90-2-92.01 </t>
  </si>
  <si>
    <t xml:space="preserve">10-7-40-0-10.00 </t>
  </si>
  <si>
    <t xml:space="preserve">10-7-40-0-11.00 </t>
  </si>
  <si>
    <t xml:space="preserve">10-7-40-1-18.00 </t>
  </si>
  <si>
    <t xml:space="preserve">10-7-40-1-27.00 </t>
  </si>
  <si>
    <t xml:space="preserve">10-7-40-1-29.00 </t>
  </si>
  <si>
    <t xml:space="preserve">10-7-40-1-30.00 </t>
  </si>
  <si>
    <t xml:space="preserve">10-7-40-1-95.00 </t>
  </si>
  <si>
    <t xml:space="preserve">10-7-40-2-31.00 </t>
  </si>
  <si>
    <t xml:space="preserve">10-7-40-2-32.00 </t>
  </si>
  <si>
    <t xml:space="preserve">10-7-40-2-33.00 </t>
  </si>
  <si>
    <t xml:space="preserve">10-7-40-2-62.00 </t>
  </si>
  <si>
    <t xml:space="preserve">10-7-40-2-30.00 </t>
  </si>
  <si>
    <t xml:space="preserve">10-7-40-5-35.01 </t>
  </si>
  <si>
    <t xml:space="preserve">10-7-40-5-35.03 </t>
  </si>
  <si>
    <t xml:space="preserve">10-7-40-5-50.00 </t>
  </si>
  <si>
    <t xml:space="preserve">10-7-40-5-51.01 </t>
  </si>
  <si>
    <t xml:space="preserve">10-7-40-5-52.00 </t>
  </si>
  <si>
    <t xml:space="preserve">10-7-40-5-52.02 </t>
  </si>
  <si>
    <t xml:space="preserve">10-7-40-5-53.01 </t>
  </si>
  <si>
    <t xml:space="preserve">10-7-40-5-55.00 </t>
  </si>
  <si>
    <t xml:space="preserve">10-7-40-5-57.00 </t>
  </si>
  <si>
    <t xml:space="preserve">10-7-40-5-80.05 </t>
  </si>
  <si>
    <t xml:space="preserve">10-7-40-5-80.06 </t>
  </si>
  <si>
    <t xml:space="preserve">10-7-90-5-90.03 </t>
  </si>
  <si>
    <t xml:space="preserve">10-7-40-5-80.03 </t>
  </si>
  <si>
    <t xml:space="preserve">10-7-90-5-93.04 </t>
  </si>
  <si>
    <t xml:space="preserve">10-7-90-5-93.00 </t>
  </si>
  <si>
    <t xml:space="preserve">10-7-60-0-10.00 </t>
  </si>
  <si>
    <t xml:space="preserve">10-7-60-0-11.00 </t>
  </si>
  <si>
    <t xml:space="preserve">10-7-60-1-42.01 </t>
  </si>
  <si>
    <t xml:space="preserve">10-7-60-2-32.00 </t>
  </si>
  <si>
    <t xml:space="preserve">10-7-60-2-33.00 </t>
  </si>
  <si>
    <t xml:space="preserve">10-7-60-2-34.00 </t>
  </si>
  <si>
    <t xml:space="preserve">10-7-60-2-62.00 </t>
  </si>
  <si>
    <t xml:space="preserve">10-7-60-2-62.01 </t>
  </si>
  <si>
    <t xml:space="preserve">10-7-60-2-62.02 </t>
  </si>
  <si>
    <t xml:space="preserve">10-7-60-3-95.00 </t>
  </si>
  <si>
    <t xml:space="preserve">10-7-60-3-95.01 </t>
  </si>
  <si>
    <t xml:space="preserve">10-8-90-5-92.22 </t>
  </si>
  <si>
    <t xml:space="preserve">10-7-90-2-92.02 </t>
  </si>
  <si>
    <t xml:space="preserve">10-8-90-5-95.01 </t>
  </si>
  <si>
    <t>10-8-90-5-95.02</t>
  </si>
  <si>
    <t xml:space="preserve">10-8-90-5-95.04 </t>
  </si>
  <si>
    <t xml:space="preserve">10-8-90-5-95.06 </t>
  </si>
  <si>
    <t xml:space="preserve">10-8-90-5-95.07 </t>
  </si>
  <si>
    <t xml:space="preserve">10-8-90-5-95.09 </t>
  </si>
  <si>
    <t xml:space="preserve">10-8-90-5-95.10 </t>
  </si>
  <si>
    <t xml:space="preserve">10-8-90-5-95.12 </t>
  </si>
  <si>
    <t xml:space="preserve">10-8-90-5-95.13 </t>
  </si>
  <si>
    <t xml:space="preserve">10-8-90-5-95.14 </t>
  </si>
  <si>
    <t xml:space="preserve">10-8-90-5-95.16 </t>
  </si>
  <si>
    <t xml:space="preserve">10-8-90-5-95.17 </t>
  </si>
  <si>
    <t xml:space="preserve">10-8-90-5-95.18 </t>
  </si>
  <si>
    <t xml:space="preserve">10-8-90-5-92.21 </t>
  </si>
  <si>
    <t xml:space="preserve">11-7-50-0-10.00 </t>
  </si>
  <si>
    <t xml:space="preserve">11-7-50-0-10.30 </t>
  </si>
  <si>
    <t xml:space="preserve">11-7-50-0-10.98 </t>
  </si>
  <si>
    <t xml:space="preserve">11-7-50-0-11.00 </t>
  </si>
  <si>
    <t xml:space="preserve">11-7-50-0-12.00 </t>
  </si>
  <si>
    <t xml:space="preserve">11-7-50-0-15.00 </t>
  </si>
  <si>
    <t xml:space="preserve">11-7-10-0-15.03 </t>
  </si>
  <si>
    <t xml:space="preserve">11-7-50-0-16.00 </t>
  </si>
  <si>
    <t xml:space="preserve">11-7-50-1-20.00 </t>
  </si>
  <si>
    <t xml:space="preserve">11-7-50-1-29.00 </t>
  </si>
  <si>
    <t xml:space="preserve">11-7-50-1-30.00 </t>
  </si>
  <si>
    <t xml:space="preserve">11-7-50-2-29.00 </t>
  </si>
  <si>
    <t xml:space="preserve">11-7-50-2-29.01 </t>
  </si>
  <si>
    <t>11-7-50-2-31.00</t>
  </si>
  <si>
    <t xml:space="preserve">11-7-50-2-32.00 </t>
  </si>
  <si>
    <t xml:space="preserve">11-7-50-2-33.00 </t>
  </si>
  <si>
    <t xml:space="preserve">11-7-50-2-34.00 </t>
  </si>
  <si>
    <t xml:space="preserve">11-7-50-2-62.00 </t>
  </si>
  <si>
    <t xml:space="preserve">11-7-50-3-32.01 </t>
  </si>
  <si>
    <t xml:space="preserve">11-7-50-5-35.00 </t>
  </si>
  <si>
    <t xml:space="preserve">11-7-50-5-35.01 </t>
  </si>
  <si>
    <t xml:space="preserve">11-7-50-5-50.00 </t>
  </si>
  <si>
    <t xml:space="preserve">11-7-50-5-50.02 </t>
  </si>
  <si>
    <t xml:space="preserve">11-7-50-5-52.00 </t>
  </si>
  <si>
    <t xml:space="preserve">11-7-50-5-52.01 </t>
  </si>
  <si>
    <t xml:space="preserve">11-7-50-5-52.03 </t>
  </si>
  <si>
    <t xml:space="preserve">11-7-50-5-52.04 </t>
  </si>
  <si>
    <t xml:space="preserve">11-7-50-5-52.05 </t>
  </si>
  <si>
    <t xml:space="preserve">11-7-50-5-52.06 </t>
  </si>
  <si>
    <t xml:space="preserve">11-7-50-5-52.07 </t>
  </si>
  <si>
    <t xml:space="preserve">11-7-50-5-52.08 </t>
  </si>
  <si>
    <t xml:space="preserve">11-7-50-5-52.09 </t>
  </si>
  <si>
    <t xml:space="preserve">11-7-50-5-52.10 </t>
  </si>
  <si>
    <t xml:space="preserve">11-7-50-5-52.18 </t>
  </si>
  <si>
    <t xml:space="preserve">11-7-50-5-52.19 </t>
  </si>
  <si>
    <t xml:space="preserve">11-7-50-5-53.00 </t>
  </si>
  <si>
    <t xml:space="preserve">11-7-50-6-45.18 </t>
  </si>
  <si>
    <t xml:space="preserve">11-7-50-6-46.00 </t>
  </si>
  <si>
    <t xml:space="preserve">11-7-50-6-57.00 </t>
  </si>
  <si>
    <t xml:space="preserve">11-7-50-6-57.01 </t>
  </si>
  <si>
    <t xml:space="preserve">11-7-50-6-57.03 </t>
  </si>
  <si>
    <t xml:space="preserve">11-7-50-6-57.04 </t>
  </si>
  <si>
    <t xml:space="preserve">11-7-50-6-57.19 </t>
  </si>
  <si>
    <t xml:space="preserve">11-7-50-6-60.00 </t>
  </si>
  <si>
    <t xml:space="preserve">11-7-50-6-60.01 </t>
  </si>
  <si>
    <t xml:space="preserve">11-7-50-6-60.19 </t>
  </si>
  <si>
    <t xml:space="preserve">11-7-50-6-62.02 </t>
  </si>
  <si>
    <t xml:space="preserve">11-7-50-6-63.00 </t>
  </si>
  <si>
    <t xml:space="preserve">11-7-50-6-63.02 </t>
  </si>
  <si>
    <t xml:space="preserve">11-7-50-6-63.03 </t>
  </si>
  <si>
    <t xml:space="preserve">11-7-50-6-64.00 </t>
  </si>
  <si>
    <t xml:space="preserve">11-7-50-6-60.03 </t>
  </si>
  <si>
    <t xml:space="preserve">11-7-50-6-60.05 </t>
  </si>
  <si>
    <t xml:space="preserve">11-7-50-6-60.06 </t>
  </si>
  <si>
    <t xml:space="preserve">11-7-50-6-64.01 </t>
  </si>
  <si>
    <t xml:space="preserve">11-7-50-6-64.02 </t>
  </si>
  <si>
    <t xml:space="preserve">11-7-90-2-90.11 </t>
  </si>
  <si>
    <t>11-7-90-2-90.13</t>
  </si>
  <si>
    <t xml:space="preserve">11-7-90-5-90.15 </t>
  </si>
  <si>
    <t xml:space="preserve">11-7-90-5-90.36 </t>
  </si>
  <si>
    <t xml:space="preserve">11-7-90-5-90.37 </t>
  </si>
  <si>
    <t xml:space="preserve">11-7-90-5-90.33 </t>
  </si>
  <si>
    <t xml:space="preserve">11-7-90-5-90.34 </t>
  </si>
  <si>
    <t xml:space="preserve">11-7-90-5-90.45 </t>
  </si>
  <si>
    <t xml:space="preserve">11-7-90-5-93.01 </t>
  </si>
  <si>
    <t xml:space="preserve">11-7-90-5-93.02 </t>
  </si>
  <si>
    <t xml:space="preserve">11-7-90-5-93.03 </t>
  </si>
  <si>
    <t xml:space="preserve">11-7-90-5-93.04 </t>
  </si>
  <si>
    <t>Administration salaries</t>
  </si>
  <si>
    <t>Contract services animal</t>
  </si>
  <si>
    <t>Selectboard</t>
  </si>
  <si>
    <t>Delinquent Tax Collector</t>
  </si>
  <si>
    <t>Health insurance opt out</t>
  </si>
  <si>
    <t>SS/Medicare - Adm.</t>
  </si>
  <si>
    <t>Municipal retirement</t>
  </si>
  <si>
    <t>Health insurance</t>
  </si>
  <si>
    <t>Health insurance HSA</t>
  </si>
  <si>
    <t>Long term disability</t>
  </si>
  <si>
    <t>Health insurance broker fees</t>
  </si>
  <si>
    <t>Association dues</t>
  </si>
  <si>
    <t>Recognitions/Awards</t>
  </si>
  <si>
    <t>Training/Education</t>
  </si>
  <si>
    <t>Travel - Adm.</t>
  </si>
  <si>
    <t>Election expenses</t>
  </si>
  <si>
    <t>Town reports</t>
  </si>
  <si>
    <t>Recording books</t>
  </si>
  <si>
    <t>Office supplies</t>
  </si>
  <si>
    <t>Office equipment</t>
  </si>
  <si>
    <t>Telephone/Internet</t>
  </si>
  <si>
    <t>Postage - Adm.</t>
  </si>
  <si>
    <t>Website administration</t>
  </si>
  <si>
    <t>Advertising - Adm.</t>
  </si>
  <si>
    <t>Contract services admin</t>
  </si>
  <si>
    <t>Contract services election</t>
  </si>
  <si>
    <t>Technology equipment</t>
  </si>
  <si>
    <t>Heat</t>
  </si>
  <si>
    <t>Electric</t>
  </si>
  <si>
    <t>Electric Vehicle Charging Station</t>
  </si>
  <si>
    <t>Water and Sewer</t>
  </si>
  <si>
    <t>Trash removal</t>
  </si>
  <si>
    <t>Building maintenance</t>
  </si>
  <si>
    <t>Landscaping &amp; tree maintenance</t>
  </si>
  <si>
    <t>VLCT membership dues</t>
  </si>
  <si>
    <t>Legal</t>
  </si>
  <si>
    <t>Engineering Review</t>
  </si>
  <si>
    <t>General/PACIF Insurance</t>
  </si>
  <si>
    <t>County tax</t>
  </si>
  <si>
    <t>Emergency management</t>
  </si>
  <si>
    <t>Flags</t>
  </si>
  <si>
    <t>Fire protection</t>
  </si>
  <si>
    <t>Tax map maintenance</t>
  </si>
  <si>
    <t>Reappraisal reserve</t>
  </si>
  <si>
    <t>Salaries</t>
  </si>
  <si>
    <t>Postage - PZ</t>
  </si>
  <si>
    <t>Advertising - PZ</t>
  </si>
  <si>
    <t>Contract services planning &amp; zoning</t>
  </si>
  <si>
    <t>Transportation Planning</t>
  </si>
  <si>
    <t>Regular salaries</t>
  </si>
  <si>
    <t>On-call hours</t>
  </si>
  <si>
    <t>Social Security/Medicare</t>
  </si>
  <si>
    <t>Short Term disability</t>
  </si>
  <si>
    <t>Life insurance</t>
  </si>
  <si>
    <t xml:space="preserve">Constable training </t>
  </si>
  <si>
    <t>Body Cameras</t>
  </si>
  <si>
    <t>Office equipment (Copier &amp; DPS)</t>
  </si>
  <si>
    <t>General/PACIF insurance</t>
  </si>
  <si>
    <t>Travel</t>
  </si>
  <si>
    <t>Telephone</t>
  </si>
  <si>
    <t>Polygraph testing</t>
  </si>
  <si>
    <t>Police supplies (non office &amp; non uniform)</t>
  </si>
  <si>
    <t>Equipment repair</t>
  </si>
  <si>
    <t>Police cruiser repair</t>
  </si>
  <si>
    <t>Police cruiser tires</t>
  </si>
  <si>
    <t>Postage</t>
  </si>
  <si>
    <t>Computer</t>
  </si>
  <si>
    <t>Electricity</t>
  </si>
  <si>
    <t>Books</t>
  </si>
  <si>
    <t>Programs</t>
  </si>
  <si>
    <t>Library reserve</t>
  </si>
  <si>
    <t>Medical</t>
  </si>
  <si>
    <t>Public relations</t>
  </si>
  <si>
    <t>Radio repair</t>
  </si>
  <si>
    <t>Radio dispatch</t>
  </si>
  <si>
    <t>Gas, oil &amp; diesel fuel</t>
  </si>
  <si>
    <t>Pump testing</t>
  </si>
  <si>
    <t>Hose testing</t>
  </si>
  <si>
    <t>Supplies</t>
  </si>
  <si>
    <t>Equipment purchase</t>
  </si>
  <si>
    <t>2005  Engine bond</t>
  </si>
  <si>
    <t>2005 Engine Interest</t>
  </si>
  <si>
    <t>Safety equipment &amp; gear reserve</t>
  </si>
  <si>
    <t>Fire Capital reserve</t>
  </si>
  <si>
    <t>Recreation salaries</t>
  </si>
  <si>
    <t>Park maintenance</t>
  </si>
  <si>
    <t>Trails maintenance</t>
  </si>
  <si>
    <t>Recreation equipment</t>
  </si>
  <si>
    <t>Conservation commission supplies</t>
  </si>
  <si>
    <t>Special events</t>
  </si>
  <si>
    <t>Conservation fund 1Cent</t>
  </si>
  <si>
    <t>VT Family Network</t>
  </si>
  <si>
    <t>Age Well</t>
  </si>
  <si>
    <t>Lund</t>
  </si>
  <si>
    <t>Richmond Community Band</t>
  </si>
  <si>
    <t>Richmond Rescue</t>
  </si>
  <si>
    <t>UVM Home Health &amp; Hospice</t>
  </si>
  <si>
    <t>VT Center for Independent Living</t>
  </si>
  <si>
    <t>Our Community Cares Camp (OCCC)</t>
  </si>
  <si>
    <t>Committee on Temporary Shelter (COTS)</t>
  </si>
  <si>
    <t>Steps against domestic violence</t>
  </si>
  <si>
    <t>Lake Iroquois Association</t>
  </si>
  <si>
    <t>Uniforms</t>
  </si>
  <si>
    <t>Education /Licenses</t>
  </si>
  <si>
    <t>General Insure/VLCT PACIF</t>
  </si>
  <si>
    <t>Radio</t>
  </si>
  <si>
    <t>Gas &amp; Oil</t>
  </si>
  <si>
    <t>Diesel fuel</t>
  </si>
  <si>
    <t>Winter maintenance attachments</t>
  </si>
  <si>
    <t>Tire chains</t>
  </si>
  <si>
    <t>Tires</t>
  </si>
  <si>
    <t>Equipment rental</t>
  </si>
  <si>
    <t>Engineers/Consultants - roads</t>
  </si>
  <si>
    <t>Small equipment purchase</t>
  </si>
  <si>
    <t>Cutting edges</t>
  </si>
  <si>
    <t>Welding &amp; cutting supplies</t>
  </si>
  <si>
    <t>Equip. rental wood chip</t>
  </si>
  <si>
    <t>Patching</t>
  </si>
  <si>
    <t>Chloride</t>
  </si>
  <si>
    <t>Sweeping</t>
  </si>
  <si>
    <t>Centerline paint &amp; shoulder</t>
  </si>
  <si>
    <t>Signs</t>
  </si>
  <si>
    <t>Crosswalks Illuminated</t>
  </si>
  <si>
    <t>Culverts</t>
  </si>
  <si>
    <t>Gravel &amp; aggregates</t>
  </si>
  <si>
    <t>Salt</t>
  </si>
  <si>
    <t>Sand</t>
  </si>
  <si>
    <t>Retreatment</t>
  </si>
  <si>
    <t>Storm water &amp; sidewalks</t>
  </si>
  <si>
    <t>Jericho Road Interest</t>
  </si>
  <si>
    <t>Project 4a Millet storm water</t>
  </si>
  <si>
    <t>2017 FY20 Grader principal</t>
  </si>
  <si>
    <t>2017 FY20 Grader interest</t>
  </si>
  <si>
    <t>Contract services technology support</t>
  </si>
  <si>
    <t>Contracted services independent Auditors</t>
  </si>
  <si>
    <t>Fleet maintenance</t>
  </si>
  <si>
    <t>Lake Iroquois Recreation District</t>
  </si>
  <si>
    <t>Electricity - Garage</t>
  </si>
  <si>
    <t>Electricity - Street lights</t>
  </si>
  <si>
    <t>Repair -  Grader</t>
  </si>
  <si>
    <t xml:space="preserve">Repair - Loader </t>
  </si>
  <si>
    <t xml:space="preserve">Repair - Excavator </t>
  </si>
  <si>
    <t>Repair - Roadside mower</t>
  </si>
  <si>
    <t>Repair - Utility vehicle</t>
  </si>
  <si>
    <t>Repair - Tractor</t>
  </si>
  <si>
    <t xml:space="preserve">Repair - Dump Truck Fleet </t>
  </si>
  <si>
    <t>Repair - Pickup Truck Fleet</t>
  </si>
  <si>
    <t>Repair - Small equipment</t>
  </si>
  <si>
    <t>Equipment parts - Miscellaneous</t>
  </si>
  <si>
    <t xml:space="preserve">Supplies - Miscellaneous </t>
  </si>
  <si>
    <t>Jericho Road principal</t>
  </si>
  <si>
    <t>Reserve - Highway Capital</t>
  </si>
  <si>
    <t>Reserve - Bridge &amp; Culvert</t>
  </si>
  <si>
    <t xml:space="preserve">Reserve - Guardrail </t>
  </si>
  <si>
    <t>10-6-10-1-20.05</t>
  </si>
  <si>
    <t>10-6-10-1-21.01</t>
  </si>
  <si>
    <t xml:space="preserve">10-6-10-1-21.03 </t>
  </si>
  <si>
    <t xml:space="preserve">10-6-10-1-40.05 </t>
  </si>
  <si>
    <t xml:space="preserve">10-6-10-3-11.10 </t>
  </si>
  <si>
    <t>10-6-10-3-11.11</t>
  </si>
  <si>
    <t>10-6-10-3-30.10</t>
  </si>
  <si>
    <t xml:space="preserve">10-6-10-3-30.12 </t>
  </si>
  <si>
    <t xml:space="preserve">10-6-10-3-30.13 </t>
  </si>
  <si>
    <t xml:space="preserve">10-6-10-3-30.14 </t>
  </si>
  <si>
    <t xml:space="preserve">10-6-10-3-30.15 </t>
  </si>
  <si>
    <t xml:space="preserve">10-6-10-2-62.00 </t>
  </si>
  <si>
    <t>10-6-20-2-01.10</t>
  </si>
  <si>
    <t xml:space="preserve">10-6-20-2-02.10 </t>
  </si>
  <si>
    <t xml:space="preserve">10-6-20-2-04.00 </t>
  </si>
  <si>
    <t xml:space="preserve">10-6-20-2-20.10 </t>
  </si>
  <si>
    <t xml:space="preserve">10-6-20-2-20.11 </t>
  </si>
  <si>
    <t xml:space="preserve">10-6-20-2-97.00 </t>
  </si>
  <si>
    <t xml:space="preserve">10-6-35-3-00.10 </t>
  </si>
  <si>
    <t>10-6-60-6-00.10</t>
  </si>
  <si>
    <t>11-6-01-1-01.10</t>
  </si>
  <si>
    <t>11-6-02-2-05.10</t>
  </si>
  <si>
    <t>11-6-50-0-01.10</t>
  </si>
  <si>
    <t>11-6-50-0-01.12</t>
  </si>
  <si>
    <t>11-6-50-0-01.11</t>
  </si>
  <si>
    <t>10-6-01-1-01.10</t>
  </si>
  <si>
    <t>PROPERTY TAX REVENUE</t>
  </si>
  <si>
    <t>10-6-01-1-01.12</t>
  </si>
  <si>
    <t>10-6-01-1-01.13</t>
  </si>
  <si>
    <t>10-6-01-1-01.14</t>
  </si>
  <si>
    <t>10-6-01-1-01.19</t>
  </si>
  <si>
    <t>10-6-01-1-01.17</t>
  </si>
  <si>
    <t>10-6-02-2-10.10</t>
  </si>
  <si>
    <t>10-6-02-2-10.12</t>
  </si>
  <si>
    <t>10-6-02-2-10.13</t>
  </si>
  <si>
    <t>10-6-02-2-10.14</t>
  </si>
  <si>
    <t>10-6-10-1-01.11</t>
  </si>
  <si>
    <t xml:space="preserve">10-6-10-1-20.01 </t>
  </si>
  <si>
    <t>Delinquent tax penalty</t>
  </si>
  <si>
    <t>Delinquent tax interest</t>
  </si>
  <si>
    <t>Current taxes - interest</t>
  </si>
  <si>
    <t>Education fee retained</t>
  </si>
  <si>
    <t>State PILOT funds</t>
  </si>
  <si>
    <t>Act 60 Reappraisal grant</t>
  </si>
  <si>
    <t>Equalization grant</t>
  </si>
  <si>
    <t>Railroad tax</t>
  </si>
  <si>
    <t>Current Use/Hold Harmless program</t>
  </si>
  <si>
    <t>Zoning permits/hearing fees</t>
  </si>
  <si>
    <t>Water/Sewer admin. reimbursement</t>
  </si>
  <si>
    <t>Water/Sewer audit reimbursement</t>
  </si>
  <si>
    <t>Town Center rent - utilities reimbursement</t>
  </si>
  <si>
    <t>Town Center rent - insurance reimbursement</t>
  </si>
  <si>
    <t>Beverage licenses</t>
  </si>
  <si>
    <t>Dog licenses</t>
  </si>
  <si>
    <t>Recording fees</t>
  </si>
  <si>
    <t>Vault time &amp; copies</t>
  </si>
  <si>
    <t>Certified copies</t>
  </si>
  <si>
    <t>Marriage licenses</t>
  </si>
  <si>
    <t>PD sale of town property</t>
  </si>
  <si>
    <t>Current year property tax</t>
  </si>
  <si>
    <t>Highway state aid</t>
  </si>
  <si>
    <t>Overweight permits</t>
  </si>
  <si>
    <t>Public right of way permits</t>
  </si>
  <si>
    <t>Access permits</t>
  </si>
  <si>
    <t>Greater Burlington Industrial Corp. (GBIC)</t>
  </si>
  <si>
    <t>Mount Mansfield Community TV (MMCTV)</t>
  </si>
  <si>
    <t>Chittenden Unit for Special Investigations</t>
  </si>
  <si>
    <t>Radio repair &amp;  replacement</t>
  </si>
  <si>
    <t xml:space="preserve">10-8-90-5-95.20 </t>
  </si>
  <si>
    <t>ASSESSORS</t>
  </si>
  <si>
    <t>Engineering</t>
  </si>
  <si>
    <t>Cruiser Fuel:  Gas</t>
  </si>
  <si>
    <t>Town Center building insurance</t>
  </si>
  <si>
    <t>Contracted Grounds Maintenance</t>
  </si>
  <si>
    <t>10-7-10-1-45.07</t>
  </si>
  <si>
    <t>10-7-10-1-45-08</t>
  </si>
  <si>
    <t>10-7-15-0-10.01</t>
  </si>
  <si>
    <t>10-7-15-1-20.01</t>
  </si>
  <si>
    <t>10-0-00-0-00.00</t>
  </si>
  <si>
    <t>10-7-15-3-43.02</t>
  </si>
  <si>
    <t>Richmond Farmers Market</t>
  </si>
  <si>
    <t>Vehicle registration Fees</t>
  </si>
  <si>
    <t>General Offset from General Unassigned funds</t>
  </si>
  <si>
    <t>Cruiser Fuel:  Electric</t>
  </si>
  <si>
    <t>Building Maintenance (routine)</t>
  </si>
  <si>
    <t>10-8-90-5-95.21</t>
  </si>
  <si>
    <t>Budget FY 2024</t>
  </si>
  <si>
    <t>2020 FY20 Dump Truck  #2 principal</t>
  </si>
  <si>
    <t>2020 FY20 Dump Truck #2 interest</t>
  </si>
  <si>
    <t>2019 FY20 Dump truck #4 principal</t>
  </si>
  <si>
    <t>2019 FY20 Dump truck #4 interest</t>
  </si>
  <si>
    <t>Internship Stipend</t>
  </si>
  <si>
    <t>Health &amp; Dental Insurance</t>
  </si>
  <si>
    <t>Turning Point Center of Chittenden County</t>
  </si>
  <si>
    <t>Legal Reserve (10K reserve balance limit)</t>
  </si>
  <si>
    <t>FY23</t>
  </si>
  <si>
    <t>Restricted - Highway only</t>
  </si>
  <si>
    <t>Sub Total</t>
  </si>
  <si>
    <t>Unassigned Funds - General</t>
  </si>
  <si>
    <t>Total</t>
  </si>
  <si>
    <t>Restricted - Highway Funds</t>
  </si>
  <si>
    <t>Can only be used for the Highway Department</t>
  </si>
  <si>
    <t>FEMA funds can only be used for the Highway Department and impact Restricted Funds.</t>
  </si>
  <si>
    <t>Can be used for Highway and Non Highway expenses.</t>
  </si>
  <si>
    <t>Reserve - New Sidewalks</t>
  </si>
  <si>
    <t>10-7-60-3-95.04</t>
  </si>
  <si>
    <t>10-7-15-0-15.04</t>
  </si>
  <si>
    <t>Maintenance - General</t>
  </si>
  <si>
    <t>10-6-35-2-32.00</t>
  </si>
  <si>
    <t>July 4th / Fireworks</t>
  </si>
  <si>
    <t>Town Center rent - building maintenance</t>
  </si>
  <si>
    <t>10-8-90-5-95.22</t>
  </si>
  <si>
    <t>Traffic Calming measures</t>
  </si>
  <si>
    <t>11-7-50-6-63.04</t>
  </si>
  <si>
    <t>HIGHWAY</t>
  </si>
  <si>
    <t>Net Interest on General Checking Account</t>
  </si>
  <si>
    <t>Cannabis Fees</t>
  </si>
  <si>
    <t>10-6-10-3-30.18</t>
  </si>
  <si>
    <t>Budget FY25</t>
  </si>
  <si>
    <t>Budget FY 2025</t>
  </si>
  <si>
    <t>2018 Engine principal #3</t>
  </si>
  <si>
    <t>2018 Engine interest #3</t>
  </si>
  <si>
    <t>Training/Education (includes lodging &amp; meals)</t>
  </si>
  <si>
    <t>Travel - PZ (mileage reimbursement)</t>
  </si>
  <si>
    <t>Office equipment (copier)</t>
  </si>
  <si>
    <t>Halloween on the Green</t>
  </si>
  <si>
    <t>Hope Works</t>
  </si>
  <si>
    <t xml:space="preserve">Repair - Sidewalk plow </t>
  </si>
  <si>
    <t>FY24</t>
  </si>
  <si>
    <t>UNASSIGNED FUNDS CURRENT YEAR</t>
  </si>
  <si>
    <t>BALANCE SHEET DATA</t>
  </si>
  <si>
    <t>Audit Shows</t>
  </si>
  <si>
    <t>Bonus</t>
  </si>
  <si>
    <t>10-7-20-3-95.21</t>
  </si>
  <si>
    <t>FY25</t>
  </si>
  <si>
    <t>Per Policy 15% should be on hand</t>
  </si>
  <si>
    <t xml:space="preserve">  If the balance is a negative number it has to come off the Unassigned balance.</t>
  </si>
  <si>
    <t>Balance Predicted</t>
  </si>
  <si>
    <t>10-7-35-3-20.02</t>
  </si>
  <si>
    <t>10-6-35-3-20.02</t>
  </si>
  <si>
    <t>10-7-35-0-10.01</t>
  </si>
  <si>
    <t>10-7-20-0-10.07</t>
  </si>
  <si>
    <t>11-7-50-0-10.02</t>
  </si>
  <si>
    <t>Technology Public Use Room</t>
  </si>
  <si>
    <t xml:space="preserve">11-7-90-5-90.44 </t>
  </si>
  <si>
    <t>10-7-15-1-20.02</t>
  </si>
  <si>
    <t>Cell Phones</t>
  </si>
  <si>
    <t>10-7-10-1-30.01</t>
  </si>
  <si>
    <t>Cell Phones - Admin</t>
  </si>
  <si>
    <t>Gardening &amp; Landscaping</t>
  </si>
  <si>
    <t>Special Services Transportation Agency (SSTA)</t>
  </si>
  <si>
    <t>CONTRACTED - Social Services</t>
  </si>
  <si>
    <t>10-7-60-2-62.03</t>
  </si>
  <si>
    <t>Health &amp; Dental  insurance</t>
  </si>
  <si>
    <t>Reserve - New Transportation Infrastructure</t>
  </si>
  <si>
    <t>Projected Changes</t>
  </si>
  <si>
    <t>Restricted Funds Over/Under 15% of Highway Budget</t>
  </si>
  <si>
    <t>Unassigned Funds Over/Under 15% of Non-Highway Budget</t>
  </si>
  <si>
    <t>Combined Unassigned and Restricted Funds Over/Under 15% of total budget</t>
  </si>
  <si>
    <t xml:space="preserve">Special Services Transportation Agency </t>
  </si>
  <si>
    <t>Total - Appropriations</t>
  </si>
  <si>
    <t>Community  Well Being</t>
  </si>
  <si>
    <t>Williston Community Justice Center</t>
  </si>
  <si>
    <t>CHARITABLE APPROPRIATIONS (Items in this section moved to other sections.  Included here to view historical funding. )</t>
  </si>
  <si>
    <t>Total - Donations &amp; Contracted Social and Health Services</t>
  </si>
  <si>
    <t>Regional Planning Dues CCRPC</t>
  </si>
  <si>
    <t>10-7-20-5-50.02</t>
  </si>
  <si>
    <t>10-7-20-4-00.00</t>
  </si>
  <si>
    <t>Camel's Hump Little League Field</t>
  </si>
  <si>
    <t>10-7-60-3-95.05</t>
  </si>
  <si>
    <t>10-7-60-3-95.06</t>
  </si>
  <si>
    <t>10-8-90-5-95.31</t>
  </si>
  <si>
    <t>Contract Services Chief of Police</t>
  </si>
  <si>
    <t>Community outreach  Howard Center</t>
  </si>
  <si>
    <t>Community outreach -  Howard Center</t>
  </si>
  <si>
    <t>10-6-00-0-00.02</t>
  </si>
  <si>
    <t>Community Well being - transfer from fund 14 Opioid Reserve</t>
  </si>
  <si>
    <t>Town rate/SB Approved 07/06/23</t>
  </si>
  <si>
    <t>11-7-90-5-93.05</t>
  </si>
  <si>
    <t>10-7-20-1-30.01</t>
  </si>
  <si>
    <t>10-7-40-1-30.01</t>
  </si>
  <si>
    <t>11-7-50-1-30-01</t>
  </si>
  <si>
    <t>Estimated Amount to be raised from FY25 Property Taxes to support Exemptions</t>
  </si>
  <si>
    <t>Community Relations</t>
  </si>
  <si>
    <t>Contract Assessing services</t>
  </si>
  <si>
    <t>Total - Assessors</t>
  </si>
  <si>
    <t>Uniforms, vests, tasors</t>
  </si>
  <si>
    <t>FY 2024 - 2025</t>
  </si>
  <si>
    <t>10-7-15-3-43.01</t>
  </si>
  <si>
    <t>FY 2024- 2025</t>
  </si>
  <si>
    <t>Grandlist July 1, 2024</t>
  </si>
  <si>
    <t>Budget FY26</t>
  </si>
  <si>
    <t>Budget FY 2026</t>
  </si>
  <si>
    <t>Actual  FY 2024</t>
  </si>
  <si>
    <t>10-6-02-2-10.18</t>
  </si>
  <si>
    <t>Land Use Change Penalties</t>
  </si>
  <si>
    <t>10-7-20-1-22.04</t>
  </si>
  <si>
    <t>Library Non Resident Fees</t>
  </si>
  <si>
    <t>Library Electric Vehicle Charging Station</t>
  </si>
  <si>
    <t>Library Public Technology Use Room Fees</t>
  </si>
  <si>
    <t>PD Uniform traffic tickets</t>
  </si>
  <si>
    <t>PD short term contracts</t>
  </si>
  <si>
    <t>PD receipts</t>
  </si>
  <si>
    <t>PD local fines</t>
  </si>
  <si>
    <t>PD Overtime Grants</t>
  </si>
  <si>
    <t>Recreation Field use fees</t>
  </si>
  <si>
    <t>FY 2025 - 2026</t>
  </si>
  <si>
    <t>Grandlist 07/15/24</t>
  </si>
  <si>
    <t>Tax Rate Estimate FY2026</t>
  </si>
  <si>
    <t>Administration Bonus</t>
  </si>
  <si>
    <t>11-7-11-0-15.01</t>
  </si>
  <si>
    <t>Health Insurance HSA</t>
  </si>
  <si>
    <t>FY 25/26    % Change</t>
  </si>
  <si>
    <t>Tasors</t>
  </si>
  <si>
    <t>Police Equipment (non office, non uniform, non car)</t>
  </si>
  <si>
    <t>Computer - Office &amp; Camera</t>
  </si>
  <si>
    <t>Office supplies Admin</t>
  </si>
  <si>
    <t>Police Capital Reserve</t>
  </si>
  <si>
    <t>Forensic testing &amp; Evidence  Collection</t>
  </si>
  <si>
    <t>Recognition &amp; Awards - Annual Banquet</t>
  </si>
  <si>
    <t>LUND</t>
  </si>
  <si>
    <t>DONATIONS - Social Services - Voted</t>
  </si>
  <si>
    <t>DONATIONS - Health Services - Not Voted</t>
  </si>
  <si>
    <t>Total Town Rate/SB - To be set July 2025</t>
  </si>
  <si>
    <t>10-7-35-2-32.01</t>
  </si>
  <si>
    <t>10-7-20-0-15.06</t>
  </si>
  <si>
    <t>K9 Expense</t>
  </si>
  <si>
    <t>10-7-20-1-16.02</t>
  </si>
  <si>
    <t>10-7-20-3-20.02</t>
  </si>
  <si>
    <t>10-7-10-0-11.01</t>
  </si>
  <si>
    <t>Child Care Contribution Tax</t>
  </si>
  <si>
    <t>10-7-15-0-11.01</t>
  </si>
  <si>
    <t>10-7-20-0-11-.01</t>
  </si>
  <si>
    <t>10-7-40-0-11.01</t>
  </si>
  <si>
    <t>10-7-60-0-11.01</t>
  </si>
  <si>
    <t>FY 25/26   % Change</t>
  </si>
  <si>
    <t>10-7-35-0-11.01</t>
  </si>
  <si>
    <t>11-7-50-0-11.02</t>
  </si>
  <si>
    <t>Budget FY24</t>
  </si>
  <si>
    <t>Actual FY24</t>
  </si>
  <si>
    <t>11-0-00-0-00.00</t>
  </si>
  <si>
    <t>Highway Equipment Offset from Highway Restricted funds</t>
  </si>
  <si>
    <t>Over</t>
  </si>
  <si>
    <t>FEMA General 2024 Storm</t>
  </si>
  <si>
    <t>FEMA  Recreation 2024 Storm</t>
  </si>
  <si>
    <t>FEMA General 2023 Flood reimbursement</t>
  </si>
  <si>
    <t xml:space="preserve">FEMA Highway 2023 Flood reimbursement </t>
  </si>
  <si>
    <t>FEMA Highway 2019 Flood reimbursement ERAF</t>
  </si>
  <si>
    <t>FY26</t>
  </si>
  <si>
    <t>Under</t>
  </si>
  <si>
    <t>FEMA General 2019 Flood reimbursement ERAF &amp; CATZ</t>
  </si>
  <si>
    <t>Budgeted use of Unassigned Fund to offset tax rate</t>
  </si>
  <si>
    <t>FEMA Highway 2024 Windstorm reimbursement</t>
  </si>
  <si>
    <t>FEMA Highway 2024 Flood Expenses</t>
  </si>
  <si>
    <t>FHWA Highway 2023 Flood reimbursement</t>
  </si>
  <si>
    <t>FEMA Highway 2023 reimbursement @ 90%</t>
  </si>
  <si>
    <t>FEMA Highway 2023 deferred expenses Old Jericho &amp; Dugway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</si>
</sst>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0"/>
    <numFmt numFmtId="167" formatCode="_(&quot;$&quot;* #,##0.0000_);_(&quot;$&quot;* \(#,##0.0000\);_(&quot;$&quot;* &quot;-&quot;????_);_(@_)"/>
    <numFmt numFmtId="168" formatCode="0.0000%"/>
    <numFmt numFmtId="169" formatCode="_(* #,##0_);_(* \(#,##0\);_(* &quot;-&quot;??_);_(@_)"/>
    <numFmt numFmtId="170" formatCode="_(&quot;$&quot;* #,##0.0000_);_(&quot;$&quot;* \(#,##0.0000\);_(&quot;$&quot;* &quot;-&quot;???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41" fontId="0" fillId="0" borderId="0" xfId="0" applyNumberFormat="1"/>
    <xf numFmtId="0" fontId="2" fillId="0" borderId="1" xfId="0" applyFont="1" applyBorder="1" applyAlignment="1">
      <alignment wrapText="1"/>
    </xf>
    <xf numFmtId="41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41" fontId="0" fillId="0" borderId="0" xfId="0" applyNumberFormat="1" applyProtection="1">
      <protection locked="0"/>
    </xf>
    <xf numFmtId="41" fontId="0" fillId="0" borderId="2" xfId="0" applyNumberFormat="1" applyBorder="1"/>
    <xf numFmtId="0" fontId="9" fillId="0" borderId="3" xfId="0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0" fontId="11" fillId="0" borderId="4" xfId="0" applyFont="1" applyBorder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5" fillId="0" borderId="0" xfId="2" applyNumberFormat="1" applyFont="1" applyFill="1" applyBorder="1"/>
    <xf numFmtId="43" fontId="0" fillId="0" borderId="0" xfId="0" applyNumberFormat="1"/>
    <xf numFmtId="0" fontId="4" fillId="0" borderId="0" xfId="0" applyFont="1" applyAlignment="1">
      <alignment horizontal="center"/>
    </xf>
    <xf numFmtId="165" fontId="5" fillId="0" borderId="0" xfId="2" applyNumberFormat="1" applyFont="1" applyFill="1" applyBorder="1"/>
    <xf numFmtId="0" fontId="27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0" fontId="18" fillId="0" borderId="0" xfId="4" applyNumberFormat="1" applyFont="1" applyFill="1" applyBorder="1"/>
    <xf numFmtId="164" fontId="9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4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9" fillId="0" borderId="5" xfId="0" applyNumberFormat="1" applyFont="1" applyBorder="1"/>
    <xf numFmtId="10" fontId="9" fillId="0" borderId="5" xfId="4" applyNumberFormat="1" applyFont="1" applyFill="1" applyBorder="1"/>
    <xf numFmtId="164" fontId="5" fillId="0" borderId="5" xfId="0" applyNumberFormat="1" applyFont="1" applyBorder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2" fillId="0" borderId="0" xfId="0" applyNumberFormat="1" applyFont="1"/>
    <xf numFmtId="41" fontId="11" fillId="0" borderId="2" xfId="0" applyNumberFormat="1" applyFont="1" applyBorder="1"/>
    <xf numFmtId="41" fontId="2" fillId="0" borderId="0" xfId="0" applyNumberFormat="1" applyFont="1" applyProtection="1">
      <protection locked="0"/>
    </xf>
    <xf numFmtId="41" fontId="1" fillId="0" borderId="0" xfId="0" applyNumberFormat="1" applyFont="1"/>
    <xf numFmtId="0" fontId="11" fillId="0" borderId="0" xfId="0" applyFont="1"/>
    <xf numFmtId="41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6" xfId="0" applyBorder="1"/>
    <xf numFmtId="0" fontId="5" fillId="0" borderId="6" xfId="0" applyFont="1" applyBorder="1"/>
    <xf numFmtId="164" fontId="5" fillId="0" borderId="1" xfId="2" applyNumberFormat="1" applyFont="1" applyFill="1" applyBorder="1"/>
    <xf numFmtId="0" fontId="5" fillId="0" borderId="1" xfId="0" applyFont="1" applyBorder="1"/>
    <xf numFmtId="0" fontId="5" fillId="0" borderId="7" xfId="0" applyFont="1" applyBorder="1"/>
    <xf numFmtId="0" fontId="24" fillId="0" borderId="0" xfId="0" applyFont="1" applyAlignment="1">
      <alignment horizontal="right"/>
    </xf>
    <xf numFmtId="41" fontId="25" fillId="0" borderId="0" xfId="0" applyNumberFormat="1" applyFont="1" applyAlignment="1">
      <alignment horizontal="right"/>
    </xf>
    <xf numFmtId="41" fontId="25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8" fillId="0" borderId="6" xfId="0" applyFont="1" applyBorder="1"/>
    <xf numFmtId="10" fontId="1" fillId="0" borderId="1" xfId="4" applyNumberFormat="1" applyFont="1" applyFill="1" applyBorder="1"/>
    <xf numFmtId="0" fontId="0" fillId="0" borderId="7" xfId="0" applyBorder="1"/>
    <xf numFmtId="41" fontId="0" fillId="0" borderId="2" xfId="0" applyNumberFormat="1" applyBorder="1" applyProtection="1">
      <protection locked="0"/>
    </xf>
    <xf numFmtId="41" fontId="0" fillId="0" borderId="2" xfId="0" quotePrefix="1" applyNumberFormat="1" applyBorder="1"/>
    <xf numFmtId="41" fontId="1" fillId="0" borderId="2" xfId="0" applyNumberFormat="1" applyFont="1" applyBorder="1" applyProtection="1">
      <protection locked="0"/>
    </xf>
    <xf numFmtId="41" fontId="27" fillId="0" borderId="2" xfId="0" applyNumberFormat="1" applyFont="1" applyBorder="1" applyProtection="1"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0" fontId="0" fillId="3" borderId="0" xfId="0" applyFill="1"/>
    <xf numFmtId="4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0" fontId="7" fillId="0" borderId="5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167" fontId="5" fillId="0" borderId="0" xfId="2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/>
    <xf numFmtId="167" fontId="5" fillId="0" borderId="1" xfId="2" applyNumberFormat="1" applyFont="1" applyFill="1" applyBorder="1" applyAlignment="1">
      <alignment horizontal="right"/>
    </xf>
    <xf numFmtId="164" fontId="0" fillId="0" borderId="0" xfId="0" applyNumberFormat="1"/>
    <xf numFmtId="0" fontId="28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8" fillId="0" borderId="8" xfId="0" applyFont="1" applyBorder="1"/>
    <xf numFmtId="3" fontId="28" fillId="0" borderId="8" xfId="0" applyNumberFormat="1" applyFont="1" applyBorder="1"/>
    <xf numFmtId="0" fontId="29" fillId="0" borderId="0" xfId="0" applyFont="1" applyAlignment="1">
      <alignment horizontal="right"/>
    </xf>
    <xf numFmtId="0" fontId="28" fillId="0" borderId="9" xfId="0" applyFont="1" applyBorder="1"/>
    <xf numFmtId="3" fontId="28" fillId="0" borderId="9" xfId="0" applyNumberFormat="1" applyFont="1" applyBorder="1"/>
    <xf numFmtId="3" fontId="28" fillId="0" borderId="10" xfId="0" applyNumberFormat="1" applyFont="1" applyBorder="1" applyAlignment="1">
      <alignment wrapText="1"/>
    </xf>
    <xf numFmtId="41" fontId="28" fillId="0" borderId="10" xfId="0" applyNumberFormat="1" applyFont="1" applyBorder="1" applyAlignment="1">
      <alignment wrapText="1"/>
    </xf>
    <xf numFmtId="170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7" fontId="18" fillId="0" borderId="0" xfId="1" applyNumberFormat="1" applyFont="1" applyFill="1" applyBorder="1" applyAlignment="1">
      <alignment horizontal="right"/>
    </xf>
    <xf numFmtId="0" fontId="0" fillId="0" borderId="11" xfId="0" applyBorder="1"/>
    <xf numFmtId="0" fontId="0" fillId="0" borderId="1" xfId="0" applyBorder="1"/>
    <xf numFmtId="168" fontId="0" fillId="0" borderId="1" xfId="0" applyNumberFormat="1" applyBorder="1"/>
    <xf numFmtId="10" fontId="18" fillId="0" borderId="1" xfId="4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9" fontId="2" fillId="0" borderId="0" xfId="2" applyNumberFormat="1" applyFont="1" applyFill="1" applyBorder="1" applyAlignment="1" applyProtection="1">
      <alignment horizontal="center" wrapText="1"/>
      <protection locked="0"/>
    </xf>
    <xf numFmtId="169" fontId="18" fillId="0" borderId="0" xfId="2" applyNumberFormat="1" applyFont="1" applyFill="1"/>
    <xf numFmtId="169" fontId="18" fillId="0" borderId="8" xfId="2" applyNumberFormat="1" applyFont="1" applyFill="1" applyBorder="1"/>
    <xf numFmtId="169" fontId="14" fillId="0" borderId="0" xfId="2" applyNumberFormat="1" applyFont="1" applyFill="1"/>
    <xf numFmtId="169" fontId="13" fillId="0" borderId="0" xfId="2" applyNumberFormat="1" applyFont="1" applyFill="1"/>
    <xf numFmtId="169" fontId="12" fillId="0" borderId="0" xfId="2" applyNumberFormat="1" applyFont="1" applyFill="1"/>
    <xf numFmtId="169" fontId="15" fillId="0" borderId="0" xfId="2" applyNumberFormat="1" applyFont="1" applyFill="1"/>
    <xf numFmtId="169" fontId="1" fillId="0" borderId="0" xfId="2" applyNumberFormat="1" applyFont="1" applyFill="1"/>
    <xf numFmtId="169" fontId="16" fillId="0" borderId="0" xfId="2" applyNumberFormat="1" applyFont="1" applyFill="1"/>
    <xf numFmtId="169" fontId="17" fillId="0" borderId="0" xfId="2" applyNumberFormat="1" applyFont="1" applyFill="1" applyBorder="1"/>
    <xf numFmtId="169" fontId="2" fillId="0" borderId="12" xfId="2" applyNumberFormat="1" applyFont="1" applyFill="1" applyBorder="1"/>
    <xf numFmtId="169" fontId="17" fillId="0" borderId="0" xfId="2" applyNumberFormat="1" applyFont="1" applyFill="1"/>
    <xf numFmtId="169" fontId="2" fillId="0" borderId="0" xfId="2" applyNumberFormat="1" applyFont="1" applyFill="1"/>
    <xf numFmtId="10" fontId="11" fillId="0" borderId="0" xfId="0" applyNumberFormat="1" applyFont="1" applyProtection="1">
      <protection locked="0"/>
    </xf>
    <xf numFmtId="10" fontId="26" fillId="0" borderId="0" xfId="4" applyNumberFormat="1" applyFont="1" applyFill="1" applyProtection="1">
      <protection locked="0"/>
    </xf>
    <xf numFmtId="0" fontId="30" fillId="0" borderId="0" xfId="0" applyFont="1" applyAlignment="1">
      <alignment horizontal="centerContinuous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"/>
    </xf>
    <xf numFmtId="41" fontId="28" fillId="0" borderId="8" xfId="0" applyNumberFormat="1" applyFont="1" applyBorder="1"/>
    <xf numFmtId="41" fontId="28" fillId="0" borderId="9" xfId="0" applyNumberFormat="1" applyFont="1" applyBorder="1"/>
    <xf numFmtId="41" fontId="28" fillId="0" borderId="10" xfId="0" applyNumberFormat="1" applyFont="1" applyBorder="1"/>
    <xf numFmtId="41" fontId="28" fillId="0" borderId="0" xfId="0" applyNumberFormat="1" applyFont="1" applyAlignment="1">
      <alignment wrapText="1"/>
    </xf>
    <xf numFmtId="3" fontId="29" fillId="0" borderId="0" xfId="0" applyNumberFormat="1" applyFont="1" applyAlignment="1">
      <alignment wrapText="1"/>
    </xf>
    <xf numFmtId="0" fontId="29" fillId="0" borderId="0" xfId="3" applyFont="1"/>
    <xf numFmtId="0" fontId="1" fillId="0" borderId="0" xfId="3"/>
    <xf numFmtId="3" fontId="29" fillId="0" borderId="0" xfId="3" applyNumberFormat="1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8" fillId="0" borderId="0" xfId="0" applyFont="1"/>
    <xf numFmtId="3" fontId="28" fillId="0" borderId="0" xfId="0" applyNumberFormat="1" applyFont="1" applyAlignment="1">
      <alignment wrapText="1"/>
    </xf>
    <xf numFmtId="3" fontId="28" fillId="0" borderId="0" xfId="0" applyNumberFormat="1" applyFont="1"/>
    <xf numFmtId="3" fontId="29" fillId="0" borderId="0" xfId="0" applyNumberFormat="1" applyFont="1" applyAlignment="1">
      <alignment horizontal="center" vertical="center" wrapText="1"/>
    </xf>
    <xf numFmtId="41" fontId="28" fillId="0" borderId="0" xfId="0" applyNumberFormat="1" applyFont="1"/>
    <xf numFmtId="41" fontId="0" fillId="0" borderId="2" xfId="0" applyNumberFormat="1" applyBorder="1" applyAlignment="1" applyProtection="1">
      <alignment horizontal="left"/>
      <protection locked="0"/>
    </xf>
    <xf numFmtId="41" fontId="1" fillId="2" borderId="2" xfId="0" applyNumberFormat="1" applyFont="1" applyFill="1" applyBorder="1" applyProtection="1">
      <protection locked="0"/>
    </xf>
    <xf numFmtId="41" fontId="0" fillId="2" borderId="2" xfId="0" applyNumberFormat="1" applyFill="1" applyBorder="1" applyProtection="1">
      <protection locked="0"/>
    </xf>
    <xf numFmtId="41" fontId="0" fillId="0" borderId="13" xfId="0" applyNumberFormat="1" applyBorder="1"/>
    <xf numFmtId="41" fontId="0" fillId="0" borderId="3" xfId="0" applyNumberFormat="1" applyBorder="1"/>
    <xf numFmtId="41" fontId="0" fillId="0" borderId="3" xfId="0" applyNumberFormat="1" applyBorder="1" applyProtection="1">
      <protection locked="0"/>
    </xf>
    <xf numFmtId="41" fontId="0" fillId="0" borderId="13" xfId="0" applyNumberFormat="1" applyBorder="1" applyProtection="1">
      <protection locked="0"/>
    </xf>
    <xf numFmtId="41" fontId="2" fillId="0" borderId="13" xfId="0" applyNumberFormat="1" applyFont="1" applyBorder="1"/>
    <xf numFmtId="169" fontId="15" fillId="2" borderId="0" xfId="2" applyNumberFormat="1" applyFont="1" applyFill="1"/>
    <xf numFmtId="41" fontId="0" fillId="2" borderId="2" xfId="0" applyNumberFormat="1" applyFill="1" applyBorder="1" applyAlignment="1" applyProtection="1">
      <alignment horizontal="left"/>
      <protection locked="0"/>
    </xf>
    <xf numFmtId="169" fontId="18" fillId="2" borderId="0" xfId="2" applyNumberFormat="1" applyFont="1" applyFill="1"/>
    <xf numFmtId="0" fontId="22" fillId="2" borderId="14" xfId="0" applyFont="1" applyFill="1" applyBorder="1"/>
    <xf numFmtId="0" fontId="2" fillId="2" borderId="8" xfId="0" applyFont="1" applyFill="1" applyBorder="1" applyAlignment="1">
      <alignment horizontal="center"/>
    </xf>
    <xf numFmtId="0" fontId="0" fillId="2" borderId="5" xfId="0" applyFill="1" applyBorder="1"/>
    <xf numFmtId="164" fontId="5" fillId="2" borderId="0" xfId="2" applyNumberFormat="1" applyFont="1" applyFill="1" applyBorder="1"/>
    <xf numFmtId="41" fontId="9" fillId="2" borderId="0" xfId="4" applyNumberFormat="1" applyFont="1" applyFill="1" applyBorder="1"/>
    <xf numFmtId="41" fontId="5" fillId="2" borderId="0" xfId="0" applyNumberFormat="1" applyFont="1" applyFill="1"/>
    <xf numFmtId="0" fontId="1" fillId="2" borderId="5" xfId="0" applyFont="1" applyFill="1" applyBorder="1"/>
    <xf numFmtId="41" fontId="5" fillId="2" borderId="8" xfId="0" applyNumberFormat="1" applyFont="1" applyFill="1" applyBorder="1"/>
    <xf numFmtId="0" fontId="21" fillId="2" borderId="5" xfId="0" applyFont="1" applyFill="1" applyBorder="1"/>
    <xf numFmtId="0" fontId="2" fillId="2" borderId="0" xfId="0" applyFont="1" applyFill="1"/>
    <xf numFmtId="164" fontId="7" fillId="2" borderId="0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5" xfId="0" applyFont="1" applyFill="1" applyBorder="1"/>
    <xf numFmtId="14" fontId="5" fillId="2" borderId="0" xfId="0" applyNumberFormat="1" applyFont="1" applyFill="1"/>
    <xf numFmtId="166" fontId="5" fillId="2" borderId="0" xfId="2" applyNumberFormat="1" applyFont="1" applyFill="1" applyBorder="1"/>
    <xf numFmtId="0" fontId="5" fillId="2" borderId="1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6" fontId="5" fillId="2" borderId="1" xfId="2" applyNumberFormat="1" applyFont="1" applyFill="1" applyBorder="1"/>
    <xf numFmtId="0" fontId="1" fillId="2" borderId="0" xfId="0" applyFont="1" applyFill="1"/>
    <xf numFmtId="169" fontId="1" fillId="0" borderId="8" xfId="2" applyNumberFormat="1" applyFont="1" applyFill="1" applyBorder="1"/>
    <xf numFmtId="169" fontId="1" fillId="0" borderId="0" xfId="2" applyNumberFormat="1" applyFont="1" applyFill="1" applyBorder="1"/>
    <xf numFmtId="3" fontId="2" fillId="0" borderId="9" xfId="0" applyNumberFormat="1" applyFont="1" applyBorder="1" applyAlignment="1">
      <alignment horizontal="right"/>
    </xf>
    <xf numFmtId="3" fontId="29" fillId="0" borderId="10" xfId="0" applyNumberFormat="1" applyFont="1" applyBorder="1"/>
    <xf numFmtId="41" fontId="0" fillId="4" borderId="2" xfId="0" applyNumberFormat="1" applyFill="1" applyBorder="1" applyProtection="1">
      <protection locked="0"/>
    </xf>
    <xf numFmtId="0" fontId="0" fillId="4" borderId="0" xfId="0" applyFill="1"/>
    <xf numFmtId="0" fontId="1" fillId="4" borderId="0" xfId="0" applyFont="1" applyFill="1"/>
    <xf numFmtId="41" fontId="0" fillId="4" borderId="2" xfId="0" applyNumberFormat="1" applyFill="1" applyBorder="1"/>
    <xf numFmtId="10" fontId="0" fillId="4" borderId="0" xfId="0" applyNumberFormat="1" applyFill="1" applyProtection="1">
      <protection locked="0"/>
    </xf>
    <xf numFmtId="41" fontId="0" fillId="4" borderId="3" xfId="0" applyNumberFormat="1" applyFill="1" applyBorder="1" applyProtection="1">
      <protection locked="0"/>
    </xf>
    <xf numFmtId="41" fontId="0" fillId="4" borderId="0" xfId="0" applyNumberFormat="1" applyFill="1" applyProtection="1">
      <protection locked="0"/>
    </xf>
    <xf numFmtId="169" fontId="31" fillId="0" borderId="0" xfId="2" applyNumberFormat="1" applyFont="1" applyFill="1"/>
    <xf numFmtId="41" fontId="2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0" fillId="0" borderId="0" xfId="0"/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6E6CF980-529D-4AED-8EDA-27BFA0864E6E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A59C-1FEB-429A-9771-754C25F1C44A}">
  <sheetPr>
    <pageSetUpPr fitToPage="1"/>
  </sheetPr>
  <dimension ref="A1:G337"/>
  <sheetViews>
    <sheetView view="pageBreakPreview" zoomScaleNormal="100" zoomScaleSheetLayoutView="100" workbookViewId="0">
      <pane ySplit="1" topLeftCell="A319" activePane="bottomLeft" state="frozen"/>
      <selection pane="bottomLeft"/>
    </sheetView>
  </sheetViews>
  <sheetFormatPr defaultColWidth="8.85546875" defaultRowHeight="12.75" x14ac:dyDescent="0.2"/>
  <cols>
    <col min="1" max="1" width="14.5703125" bestFit="1" customWidth="1"/>
    <col min="2" max="2" width="43.42578125" customWidth="1"/>
    <col min="3" max="4" width="12.7109375" style="10" customWidth="1"/>
    <col min="5" max="6" width="12.7109375" style="68" customWidth="1"/>
    <col min="7" max="7" width="12.7109375" style="10" customWidth="1"/>
  </cols>
  <sheetData>
    <row r="1" spans="1:7" s="8" customFormat="1" ht="30" customHeight="1" thickBot="1" x14ac:dyDescent="0.25">
      <c r="A1" s="6" t="s">
        <v>46</v>
      </c>
      <c r="B1" s="6" t="s">
        <v>18</v>
      </c>
      <c r="C1" s="7" t="s">
        <v>520</v>
      </c>
      <c r="D1" s="7" t="s">
        <v>627</v>
      </c>
      <c r="E1" s="7" t="s">
        <v>553</v>
      </c>
      <c r="F1" s="7" t="s">
        <v>626</v>
      </c>
      <c r="G1" s="7" t="s">
        <v>646</v>
      </c>
    </row>
    <row r="2" spans="1:7" ht="20.100000000000001" customHeight="1" x14ac:dyDescent="0.2">
      <c r="A2" s="9"/>
      <c r="B2" s="9" t="s">
        <v>0</v>
      </c>
      <c r="E2" s="10"/>
      <c r="F2" s="10"/>
    </row>
    <row r="3" spans="1:7" ht="20.100000000000001" customHeight="1" thickBot="1" x14ac:dyDescent="0.25">
      <c r="A3" s="4" t="s">
        <v>47</v>
      </c>
      <c r="B3" s="4" t="s">
        <v>280</v>
      </c>
      <c r="C3" s="10">
        <v>327683</v>
      </c>
      <c r="D3" s="10">
        <v>340278</v>
      </c>
      <c r="E3" s="10">
        <v>353108</v>
      </c>
      <c r="F3" s="10">
        <v>431299.75</v>
      </c>
      <c r="G3" s="67">
        <f>(F3-E3)/E3</f>
        <v>0.22143862500991199</v>
      </c>
    </row>
    <row r="4" spans="1:7" ht="20.100000000000001" customHeight="1" thickTop="1" thickBot="1" x14ac:dyDescent="0.25">
      <c r="A4" s="4" t="s">
        <v>47</v>
      </c>
      <c r="B4" s="4" t="s">
        <v>643</v>
      </c>
      <c r="C4" s="58">
        <v>0</v>
      </c>
      <c r="D4" s="58">
        <v>0</v>
      </c>
      <c r="E4" s="58">
        <v>0</v>
      </c>
      <c r="F4" s="58">
        <v>168</v>
      </c>
      <c r="G4" s="67">
        <v>1</v>
      </c>
    </row>
    <row r="5" spans="1:7" ht="20.100000000000001" customHeight="1" thickTop="1" thickBot="1" x14ac:dyDescent="0.25">
      <c r="A5" t="s">
        <v>48</v>
      </c>
      <c r="B5" s="4" t="s">
        <v>281</v>
      </c>
      <c r="C5" s="58">
        <v>3000</v>
      </c>
      <c r="D5" s="58">
        <v>3202</v>
      </c>
      <c r="E5" s="58">
        <v>3000</v>
      </c>
      <c r="F5" s="58">
        <v>2187</v>
      </c>
      <c r="G5" s="67">
        <f t="shared" ref="G5:G64" si="0">(F5-E5)/E5</f>
        <v>-0.27100000000000002</v>
      </c>
    </row>
    <row r="6" spans="1:7" ht="20.100000000000001" customHeight="1" thickTop="1" thickBot="1" x14ac:dyDescent="0.25">
      <c r="A6" t="s">
        <v>50</v>
      </c>
      <c r="B6" s="4" t="s">
        <v>283</v>
      </c>
      <c r="C6" s="58">
        <v>10000</v>
      </c>
      <c r="D6" s="58">
        <v>9581.4</v>
      </c>
      <c r="E6" s="58">
        <v>10000</v>
      </c>
      <c r="F6" s="58">
        <v>10000</v>
      </c>
      <c r="G6" s="67">
        <f t="shared" si="0"/>
        <v>0</v>
      </c>
    </row>
    <row r="7" spans="1:7" ht="20.100000000000001" customHeight="1" thickTop="1" thickBot="1" x14ac:dyDescent="0.25">
      <c r="A7" t="s">
        <v>49</v>
      </c>
      <c r="B7" s="4" t="s">
        <v>282</v>
      </c>
      <c r="C7" s="58">
        <v>5000</v>
      </c>
      <c r="D7" s="58">
        <v>5000</v>
      </c>
      <c r="E7" s="58">
        <v>5000</v>
      </c>
      <c r="F7" s="58">
        <v>5000</v>
      </c>
      <c r="G7" s="67">
        <f t="shared" si="0"/>
        <v>0</v>
      </c>
    </row>
    <row r="8" spans="1:7" ht="20.100000000000001" customHeight="1" thickTop="1" thickBot="1" x14ac:dyDescent="0.25">
      <c r="A8" t="s">
        <v>51</v>
      </c>
      <c r="B8" s="4" t="s">
        <v>284</v>
      </c>
      <c r="C8" s="58">
        <v>10000</v>
      </c>
      <c r="D8" s="58">
        <v>10077</v>
      </c>
      <c r="E8" s="58">
        <v>10000</v>
      </c>
      <c r="F8" s="58">
        <v>10000</v>
      </c>
      <c r="G8" s="67">
        <f t="shared" si="0"/>
        <v>0</v>
      </c>
    </row>
    <row r="9" spans="1:7" ht="20.100000000000001" customHeight="1" thickTop="1" thickBot="1" x14ac:dyDescent="0.25">
      <c r="A9" t="s">
        <v>52</v>
      </c>
      <c r="B9" s="4" t="s">
        <v>285</v>
      </c>
      <c r="C9" s="58">
        <v>27318</v>
      </c>
      <c r="D9" s="58">
        <v>27336</v>
      </c>
      <c r="E9" s="58">
        <v>29345</v>
      </c>
      <c r="F9" s="58">
        <v>35316</v>
      </c>
      <c r="G9" s="67">
        <f t="shared" si="0"/>
        <v>0.20347589027091498</v>
      </c>
    </row>
    <row r="10" spans="1:7" ht="20.100000000000001" customHeight="1" thickTop="1" thickBot="1" x14ac:dyDescent="0.25">
      <c r="A10" s="171" t="s">
        <v>663</v>
      </c>
      <c r="B10" s="172" t="s">
        <v>664</v>
      </c>
      <c r="C10" s="170">
        <v>0</v>
      </c>
      <c r="D10" s="170">
        <v>0</v>
      </c>
      <c r="E10" s="170">
        <v>0</v>
      </c>
      <c r="F10" s="170">
        <f>SUM(F3:F8)*0.44%</f>
        <v>2018.0809000000002</v>
      </c>
      <c r="G10" s="67">
        <v>1</v>
      </c>
    </row>
    <row r="11" spans="1:7" ht="20.100000000000001" customHeight="1" thickTop="1" thickBot="1" x14ac:dyDescent="0.25">
      <c r="A11" t="s">
        <v>53</v>
      </c>
      <c r="B11" s="4" t="s">
        <v>286</v>
      </c>
      <c r="C11" s="58">
        <v>20736</v>
      </c>
      <c r="D11" s="58">
        <v>21982</v>
      </c>
      <c r="E11" s="58">
        <v>22646</v>
      </c>
      <c r="F11" s="58">
        <v>29049</v>
      </c>
      <c r="G11" s="67">
        <f t="shared" si="0"/>
        <v>0.28274308928729136</v>
      </c>
    </row>
    <row r="12" spans="1:7" ht="20.100000000000001" customHeight="1" thickTop="1" thickBot="1" x14ac:dyDescent="0.25">
      <c r="A12" t="s">
        <v>54</v>
      </c>
      <c r="B12" s="4" t="s">
        <v>526</v>
      </c>
      <c r="C12" s="58">
        <v>20817</v>
      </c>
      <c r="D12" s="58">
        <v>23084</v>
      </c>
      <c r="E12" s="58">
        <v>23611</v>
      </c>
      <c r="F12" s="58">
        <v>65964</v>
      </c>
      <c r="G12" s="67">
        <f t="shared" si="0"/>
        <v>1.7937825589767482</v>
      </c>
    </row>
    <row r="13" spans="1:7" ht="20.100000000000001" customHeight="1" thickTop="1" thickBot="1" x14ac:dyDescent="0.25">
      <c r="A13" t="s">
        <v>55</v>
      </c>
      <c r="B13" s="4" t="s">
        <v>288</v>
      </c>
      <c r="C13" s="58">
        <v>1044</v>
      </c>
      <c r="D13" s="58">
        <v>973</v>
      </c>
      <c r="E13" s="58">
        <v>901</v>
      </c>
      <c r="F13" s="58">
        <v>368</v>
      </c>
      <c r="G13" s="67">
        <f t="shared" si="0"/>
        <v>-0.59156492785793557</v>
      </c>
    </row>
    <row r="14" spans="1:7" ht="20.100000000000001" customHeight="1" thickTop="1" thickBot="1" x14ac:dyDescent="0.25">
      <c r="A14" t="s">
        <v>56</v>
      </c>
      <c r="B14" s="4" t="s">
        <v>289</v>
      </c>
      <c r="C14" s="58">
        <v>1750</v>
      </c>
      <c r="D14" s="58">
        <v>1637</v>
      </c>
      <c r="E14" s="58">
        <v>1740</v>
      </c>
      <c r="F14" s="58">
        <v>2160</v>
      </c>
      <c r="G14" s="67">
        <f t="shared" si="0"/>
        <v>0.2413793103448276</v>
      </c>
    </row>
    <row r="15" spans="1:7" ht="20.100000000000001" customHeight="1" thickTop="1" thickBot="1" x14ac:dyDescent="0.25">
      <c r="A15" t="s">
        <v>57</v>
      </c>
      <c r="B15" s="4" t="s">
        <v>290</v>
      </c>
      <c r="C15" s="58">
        <v>2300</v>
      </c>
      <c r="D15" s="58">
        <v>3520</v>
      </c>
      <c r="E15" s="58">
        <v>2500</v>
      </c>
      <c r="F15" s="58">
        <v>3500</v>
      </c>
      <c r="G15" s="67">
        <f t="shared" si="0"/>
        <v>0.4</v>
      </c>
    </row>
    <row r="16" spans="1:7" ht="20.100000000000001" customHeight="1" thickTop="1" thickBot="1" x14ac:dyDescent="0.25">
      <c r="A16" t="s">
        <v>58</v>
      </c>
      <c r="B16" s="4" t="s">
        <v>291</v>
      </c>
      <c r="C16" s="58">
        <v>350</v>
      </c>
      <c r="D16" s="58">
        <v>70</v>
      </c>
      <c r="E16" s="58">
        <v>350</v>
      </c>
      <c r="F16" s="58">
        <v>100</v>
      </c>
      <c r="G16" s="67">
        <f t="shared" si="0"/>
        <v>-0.7142857142857143</v>
      </c>
    </row>
    <row r="17" spans="1:7" ht="20.100000000000001" customHeight="1" thickTop="1" thickBot="1" x14ac:dyDescent="0.25">
      <c r="A17" s="4" t="s">
        <v>59</v>
      </c>
      <c r="B17" s="4" t="s">
        <v>292</v>
      </c>
      <c r="C17" s="58">
        <v>1250</v>
      </c>
      <c r="D17" s="58">
        <v>2417.46</v>
      </c>
      <c r="E17" s="58">
        <v>2000</v>
      </c>
      <c r="F17" s="58">
        <v>2500</v>
      </c>
      <c r="G17" s="67">
        <f t="shared" si="0"/>
        <v>0.25</v>
      </c>
    </row>
    <row r="18" spans="1:7" ht="20.100000000000001" customHeight="1" thickTop="1" thickBot="1" x14ac:dyDescent="0.25">
      <c r="A18" t="s">
        <v>60</v>
      </c>
      <c r="B18" s="4" t="s">
        <v>293</v>
      </c>
      <c r="C18" s="58">
        <v>5000</v>
      </c>
      <c r="D18" s="58">
        <v>486</v>
      </c>
      <c r="E18" s="58">
        <v>5000</v>
      </c>
      <c r="F18" s="58">
        <v>5000</v>
      </c>
      <c r="G18" s="67">
        <f t="shared" si="0"/>
        <v>0</v>
      </c>
    </row>
    <row r="19" spans="1:7" ht="20.100000000000001" customHeight="1" thickTop="1" thickBot="1" x14ac:dyDescent="0.25">
      <c r="A19" t="s">
        <v>61</v>
      </c>
      <c r="B19" s="4" t="s">
        <v>294</v>
      </c>
      <c r="C19" s="58">
        <v>250</v>
      </c>
      <c r="D19" s="58">
        <v>37</v>
      </c>
      <c r="E19" s="58">
        <v>400</v>
      </c>
      <c r="F19" s="58">
        <v>400</v>
      </c>
      <c r="G19" s="67">
        <f t="shared" si="0"/>
        <v>0</v>
      </c>
    </row>
    <row r="20" spans="1:7" ht="20.100000000000001" customHeight="1" thickTop="1" thickBot="1" x14ac:dyDescent="0.25">
      <c r="A20" t="s">
        <v>62</v>
      </c>
      <c r="B20" s="4" t="s">
        <v>295</v>
      </c>
      <c r="C20" s="58">
        <v>1500</v>
      </c>
      <c r="D20" s="58">
        <v>3803.31</v>
      </c>
      <c r="E20" s="58">
        <v>2500</v>
      </c>
      <c r="F20" s="58">
        <v>4000</v>
      </c>
      <c r="G20" s="67">
        <f t="shared" si="0"/>
        <v>0.6</v>
      </c>
    </row>
    <row r="21" spans="1:7" ht="20.100000000000001" customHeight="1" thickTop="1" thickBot="1" x14ac:dyDescent="0.25">
      <c r="A21" t="s">
        <v>63</v>
      </c>
      <c r="B21" s="4" t="s">
        <v>296</v>
      </c>
      <c r="C21" s="58">
        <v>5000</v>
      </c>
      <c r="D21" s="58">
        <v>2642</v>
      </c>
      <c r="E21" s="58">
        <v>3000</v>
      </c>
      <c r="F21" s="58">
        <v>4000</v>
      </c>
      <c r="G21" s="67">
        <f t="shared" si="0"/>
        <v>0.33333333333333331</v>
      </c>
    </row>
    <row r="22" spans="1:7" ht="20.100000000000001" customHeight="1" thickTop="1" thickBot="1" x14ac:dyDescent="0.25">
      <c r="A22" t="s">
        <v>64</v>
      </c>
      <c r="B22" s="4" t="s">
        <v>297</v>
      </c>
      <c r="C22" s="58">
        <v>3600</v>
      </c>
      <c r="D22" s="58">
        <v>2029</v>
      </c>
      <c r="E22" s="58">
        <v>3000</v>
      </c>
      <c r="F22" s="58">
        <v>3000</v>
      </c>
      <c r="G22" s="67">
        <f t="shared" si="0"/>
        <v>0</v>
      </c>
    </row>
    <row r="23" spans="1:7" ht="19.149999999999999" customHeight="1" thickTop="1" thickBot="1" x14ac:dyDescent="0.25">
      <c r="A23" t="s">
        <v>65</v>
      </c>
      <c r="B23" s="4" t="s">
        <v>298</v>
      </c>
      <c r="C23" s="58">
        <v>6500</v>
      </c>
      <c r="D23" s="58">
        <v>8212</v>
      </c>
      <c r="E23" s="58">
        <v>8000</v>
      </c>
      <c r="F23" s="58">
        <v>8000</v>
      </c>
      <c r="G23" s="67">
        <f t="shared" si="0"/>
        <v>0</v>
      </c>
    </row>
    <row r="24" spans="1:7" ht="20.100000000000001" customHeight="1" thickTop="1" thickBot="1" x14ac:dyDescent="0.25">
      <c r="A24" t="s">
        <v>66</v>
      </c>
      <c r="B24" s="4" t="s">
        <v>299</v>
      </c>
      <c r="C24" s="58">
        <v>10000</v>
      </c>
      <c r="D24" s="58">
        <v>6148</v>
      </c>
      <c r="E24" s="58">
        <v>10000</v>
      </c>
      <c r="F24" s="58">
        <v>7500</v>
      </c>
      <c r="G24" s="67">
        <f t="shared" si="0"/>
        <v>-0.25</v>
      </c>
    </row>
    <row r="25" spans="1:7" ht="20.100000000000001" customHeight="1" thickTop="1" thickBot="1" x14ac:dyDescent="0.25">
      <c r="A25" t="s">
        <v>67</v>
      </c>
      <c r="B25" s="4" t="s">
        <v>300</v>
      </c>
      <c r="C25" s="58">
        <v>6000</v>
      </c>
      <c r="D25" s="58">
        <v>6408</v>
      </c>
      <c r="E25" s="58">
        <v>9500</v>
      </c>
      <c r="F25" s="58">
        <v>9500</v>
      </c>
      <c r="G25" s="67">
        <f t="shared" si="0"/>
        <v>0</v>
      </c>
    </row>
    <row r="26" spans="1:7" ht="20.100000000000001" customHeight="1" thickTop="1" thickBot="1" x14ac:dyDescent="0.25">
      <c r="A26" t="s">
        <v>581</v>
      </c>
      <c r="B26" s="4" t="s">
        <v>582</v>
      </c>
      <c r="C26" s="58">
        <v>0</v>
      </c>
      <c r="D26" s="58">
        <v>0</v>
      </c>
      <c r="E26" s="58">
        <v>1000</v>
      </c>
      <c r="F26" s="58">
        <v>1000</v>
      </c>
      <c r="G26" s="67">
        <f t="shared" si="0"/>
        <v>0</v>
      </c>
    </row>
    <row r="27" spans="1:7" ht="20.100000000000001" customHeight="1" thickTop="1" thickBot="1" x14ac:dyDescent="0.25">
      <c r="A27" t="s">
        <v>68</v>
      </c>
      <c r="B27" s="4" t="s">
        <v>301</v>
      </c>
      <c r="C27" s="58">
        <v>9500</v>
      </c>
      <c r="D27" s="58">
        <v>9410</v>
      </c>
      <c r="E27" s="58">
        <v>9000</v>
      </c>
      <c r="F27" s="58">
        <v>9500</v>
      </c>
      <c r="G27" s="67">
        <f t="shared" si="0"/>
        <v>5.5555555555555552E-2</v>
      </c>
    </row>
    <row r="28" spans="1:7" ht="20.100000000000001" customHeight="1" thickTop="1" thickBot="1" x14ac:dyDescent="0.25">
      <c r="A28" s="4" t="s">
        <v>69</v>
      </c>
      <c r="B28" s="4" t="s">
        <v>302</v>
      </c>
      <c r="C28" s="58">
        <v>3850</v>
      </c>
      <c r="D28" s="58">
        <v>3399</v>
      </c>
      <c r="E28" s="58">
        <v>4000</v>
      </c>
      <c r="F28" s="58">
        <v>3500</v>
      </c>
      <c r="G28" s="67">
        <f t="shared" si="0"/>
        <v>-0.125</v>
      </c>
    </row>
    <row r="29" spans="1:7" ht="20.100000000000001" customHeight="1" thickTop="1" thickBot="1" x14ac:dyDescent="0.25">
      <c r="A29" t="s">
        <v>70</v>
      </c>
      <c r="B29" s="4" t="s">
        <v>303</v>
      </c>
      <c r="C29" s="58">
        <v>3000</v>
      </c>
      <c r="D29" s="58">
        <v>4915</v>
      </c>
      <c r="E29" s="58">
        <v>3000</v>
      </c>
      <c r="F29" s="58">
        <v>4500</v>
      </c>
      <c r="G29" s="67">
        <f t="shared" si="0"/>
        <v>0.5</v>
      </c>
    </row>
    <row r="30" spans="1:7" ht="20.100000000000001" customHeight="1" thickTop="1" thickBot="1" x14ac:dyDescent="0.25">
      <c r="A30" s="4" t="s">
        <v>85</v>
      </c>
      <c r="B30" s="4" t="s">
        <v>317</v>
      </c>
      <c r="C30" s="58">
        <v>17600.79</v>
      </c>
      <c r="D30" s="58">
        <v>16262</v>
      </c>
      <c r="E30" s="58">
        <v>19280</v>
      </c>
      <c r="F30" s="136">
        <v>19280</v>
      </c>
      <c r="G30" s="67">
        <f t="shared" si="0"/>
        <v>0</v>
      </c>
    </row>
    <row r="31" spans="1:7" ht="20.100000000000001" customHeight="1" thickTop="1" thickBot="1" x14ac:dyDescent="0.25">
      <c r="A31" s="4" t="s">
        <v>86</v>
      </c>
      <c r="B31" s="4" t="s">
        <v>506</v>
      </c>
      <c r="C31" s="58">
        <v>6100.13</v>
      </c>
      <c r="D31" s="58">
        <v>7128</v>
      </c>
      <c r="E31" s="58">
        <v>8155</v>
      </c>
      <c r="F31" s="136">
        <v>8155</v>
      </c>
      <c r="G31" s="67">
        <f t="shared" si="0"/>
        <v>0</v>
      </c>
    </row>
    <row r="32" spans="1:7" ht="20.100000000000001" customHeight="1" thickTop="1" thickBot="1" x14ac:dyDescent="0.25">
      <c r="A32" t="s">
        <v>82</v>
      </c>
      <c r="B32" s="4" t="s">
        <v>315</v>
      </c>
      <c r="C32" s="58">
        <v>30000</v>
      </c>
      <c r="D32" s="58">
        <v>35654</v>
      </c>
      <c r="E32" s="58">
        <v>30000</v>
      </c>
      <c r="F32" s="58">
        <v>35000</v>
      </c>
      <c r="G32" s="67">
        <f t="shared" si="0"/>
        <v>0.16666666666666666</v>
      </c>
    </row>
    <row r="33" spans="1:7" ht="20.100000000000001" customHeight="1" thickTop="1" thickBot="1" x14ac:dyDescent="0.25">
      <c r="A33" t="s">
        <v>84</v>
      </c>
      <c r="B33" s="4" t="s">
        <v>316</v>
      </c>
      <c r="C33" s="58">
        <v>1500</v>
      </c>
      <c r="D33" s="58">
        <v>0</v>
      </c>
      <c r="E33" s="58">
        <v>1500</v>
      </c>
      <c r="F33" s="58">
        <v>1000</v>
      </c>
      <c r="G33" s="67">
        <f t="shared" si="0"/>
        <v>-0.33333333333333331</v>
      </c>
    </row>
    <row r="34" spans="1:7" ht="20.100000000000001" customHeight="1" thickTop="1" thickBot="1" x14ac:dyDescent="0.25">
      <c r="A34" t="s">
        <v>71</v>
      </c>
      <c r="B34" s="4" t="s">
        <v>304</v>
      </c>
      <c r="C34" s="58">
        <v>8000</v>
      </c>
      <c r="D34" s="58">
        <v>16130</v>
      </c>
      <c r="E34" s="58">
        <v>8000</v>
      </c>
      <c r="F34" s="58">
        <v>8000</v>
      </c>
      <c r="G34" s="67">
        <f t="shared" si="0"/>
        <v>0</v>
      </c>
    </row>
    <row r="35" spans="1:7" ht="20.100000000000001" customHeight="1" thickTop="1" thickBot="1" x14ac:dyDescent="0.25">
      <c r="A35" s="4" t="s">
        <v>72</v>
      </c>
      <c r="B35" s="4" t="s">
        <v>305</v>
      </c>
      <c r="C35" s="58">
        <v>5000</v>
      </c>
      <c r="D35" s="58">
        <v>2975</v>
      </c>
      <c r="E35" s="58">
        <v>8000</v>
      </c>
      <c r="F35" s="58">
        <v>5000</v>
      </c>
      <c r="G35" s="67">
        <f t="shared" si="0"/>
        <v>-0.375</v>
      </c>
    </row>
    <row r="36" spans="1:7" ht="20.100000000000001" customHeight="1" thickTop="1" thickBot="1" x14ac:dyDescent="0.25">
      <c r="A36" s="4" t="s">
        <v>73</v>
      </c>
      <c r="B36" s="4" t="s">
        <v>413</v>
      </c>
      <c r="C36" s="58">
        <v>25500</v>
      </c>
      <c r="D36" s="58">
        <v>30806</v>
      </c>
      <c r="E36" s="58">
        <v>28000</v>
      </c>
      <c r="F36" s="58">
        <v>32000</v>
      </c>
      <c r="G36" s="67">
        <f t="shared" si="0"/>
        <v>0.14285714285714285</v>
      </c>
    </row>
    <row r="37" spans="1:7" ht="20.100000000000001" customHeight="1" thickTop="1" thickBot="1" x14ac:dyDescent="0.25">
      <c r="A37" t="s">
        <v>83</v>
      </c>
      <c r="B37" s="4" t="s">
        <v>414</v>
      </c>
      <c r="C37" s="58">
        <v>10000</v>
      </c>
      <c r="D37" s="58">
        <v>10700</v>
      </c>
      <c r="E37" s="58">
        <v>13000</v>
      </c>
      <c r="F37" s="170">
        <v>15000</v>
      </c>
      <c r="G37" s="67">
        <f t="shared" si="0"/>
        <v>0.15384615384615385</v>
      </c>
    </row>
    <row r="38" spans="1:7" ht="20.100000000000001" customHeight="1" thickTop="1" thickBot="1" x14ac:dyDescent="0.25">
      <c r="A38" t="s">
        <v>508</v>
      </c>
      <c r="B38" s="4" t="s">
        <v>507</v>
      </c>
      <c r="C38" s="58">
        <v>50000</v>
      </c>
      <c r="D38" s="58">
        <v>32815</v>
      </c>
      <c r="E38" s="58">
        <v>35000</v>
      </c>
      <c r="F38" s="58">
        <v>40000</v>
      </c>
      <c r="G38" s="67">
        <f t="shared" si="0"/>
        <v>0.14285714285714285</v>
      </c>
    </row>
    <row r="39" spans="1:7" ht="20.100000000000001" customHeight="1" thickTop="1" thickBot="1" x14ac:dyDescent="0.25">
      <c r="A39" t="s">
        <v>509</v>
      </c>
      <c r="B39" s="4" t="s">
        <v>595</v>
      </c>
      <c r="C39" s="58">
        <v>5000</v>
      </c>
      <c r="D39" s="58">
        <v>4831</v>
      </c>
      <c r="E39" s="58">
        <v>5000</v>
      </c>
      <c r="F39" s="58">
        <v>5000</v>
      </c>
      <c r="G39" s="67">
        <f t="shared" si="0"/>
        <v>0</v>
      </c>
    </row>
    <row r="40" spans="1:7" ht="20.100000000000001" customHeight="1" thickTop="1" thickBot="1" x14ac:dyDescent="0.25">
      <c r="A40" s="4" t="s">
        <v>74</v>
      </c>
      <c r="B40" s="4" t="s">
        <v>306</v>
      </c>
      <c r="C40" s="58">
        <v>6000</v>
      </c>
      <c r="D40" s="58">
        <v>2898</v>
      </c>
      <c r="E40" s="58">
        <v>4000</v>
      </c>
      <c r="F40" s="136">
        <v>4000</v>
      </c>
      <c r="G40" s="67">
        <f t="shared" si="0"/>
        <v>0</v>
      </c>
    </row>
    <row r="41" spans="1:7" ht="20.100000000000001" customHeight="1" thickTop="1" thickBot="1" x14ac:dyDescent="0.25">
      <c r="A41" t="s">
        <v>75</v>
      </c>
      <c r="B41" s="4" t="s">
        <v>307</v>
      </c>
      <c r="C41" s="58">
        <v>10000</v>
      </c>
      <c r="D41" s="58">
        <v>9177</v>
      </c>
      <c r="E41" s="58">
        <v>10500</v>
      </c>
      <c r="F41" s="58">
        <v>10500</v>
      </c>
      <c r="G41" s="67">
        <f t="shared" si="0"/>
        <v>0</v>
      </c>
    </row>
    <row r="42" spans="1:7" ht="20.100000000000001" customHeight="1" thickTop="1" thickBot="1" x14ac:dyDescent="0.25">
      <c r="A42" t="s">
        <v>76</v>
      </c>
      <c r="B42" s="4" t="s">
        <v>308</v>
      </c>
      <c r="C42" s="58">
        <v>13000</v>
      </c>
      <c r="D42" s="58">
        <v>13672</v>
      </c>
      <c r="E42" s="58">
        <v>13500</v>
      </c>
      <c r="F42" s="58">
        <v>14000</v>
      </c>
      <c r="G42" s="67">
        <f t="shared" si="0"/>
        <v>3.7037037037037035E-2</v>
      </c>
    </row>
    <row r="43" spans="1:7" ht="20.100000000000001" customHeight="1" thickTop="1" thickBot="1" x14ac:dyDescent="0.25">
      <c r="A43" t="s">
        <v>77</v>
      </c>
      <c r="B43" s="4" t="s">
        <v>310</v>
      </c>
      <c r="C43" s="58">
        <v>8000</v>
      </c>
      <c r="D43" s="58">
        <v>4560</v>
      </c>
      <c r="E43" s="58">
        <v>8000</v>
      </c>
      <c r="F43" s="58">
        <v>6500</v>
      </c>
      <c r="G43" s="67">
        <f t="shared" si="0"/>
        <v>-0.1875</v>
      </c>
    </row>
    <row r="44" spans="1:7" ht="20.100000000000001" customHeight="1" thickTop="1" thickBot="1" x14ac:dyDescent="0.25">
      <c r="A44" t="s">
        <v>78</v>
      </c>
      <c r="B44" s="4" t="s">
        <v>311</v>
      </c>
      <c r="C44" s="58">
        <v>2500</v>
      </c>
      <c r="D44" s="58">
        <v>2468</v>
      </c>
      <c r="E44" s="58">
        <v>2500</v>
      </c>
      <c r="F44" s="58">
        <v>3000</v>
      </c>
      <c r="G44" s="67">
        <f t="shared" si="0"/>
        <v>0.2</v>
      </c>
    </row>
    <row r="45" spans="1:7" ht="20.100000000000001" customHeight="1" thickTop="1" thickBot="1" x14ac:dyDescent="0.25">
      <c r="A45" t="s">
        <v>79</v>
      </c>
      <c r="B45" s="4" t="s">
        <v>312</v>
      </c>
      <c r="C45" s="58">
        <v>15000</v>
      </c>
      <c r="D45" s="58">
        <v>44067</v>
      </c>
      <c r="E45" s="58">
        <v>15000</v>
      </c>
      <c r="F45" s="58">
        <v>25000</v>
      </c>
      <c r="G45" s="67">
        <f t="shared" si="0"/>
        <v>0.66666666666666663</v>
      </c>
    </row>
    <row r="46" spans="1:7" ht="20.100000000000001" customHeight="1" thickTop="1" thickBot="1" x14ac:dyDescent="0.25">
      <c r="A46" s="4" t="s">
        <v>80</v>
      </c>
      <c r="B46" s="4" t="s">
        <v>313</v>
      </c>
      <c r="C46" s="58">
        <v>1500</v>
      </c>
      <c r="D46" s="58">
        <v>2066</v>
      </c>
      <c r="E46" s="58">
        <v>1500</v>
      </c>
      <c r="F46" s="58">
        <v>3000</v>
      </c>
      <c r="G46" s="67">
        <f t="shared" si="0"/>
        <v>1</v>
      </c>
    </row>
    <row r="47" spans="1:7" ht="20.100000000000001" customHeight="1" thickTop="1" thickBot="1" x14ac:dyDescent="0.25">
      <c r="A47" t="s">
        <v>81</v>
      </c>
      <c r="B47" s="4" t="s">
        <v>314</v>
      </c>
      <c r="C47" s="58">
        <v>6595</v>
      </c>
      <c r="D47" s="58">
        <v>6595</v>
      </c>
      <c r="E47" s="58">
        <v>6797</v>
      </c>
      <c r="F47" s="170">
        <v>6947</v>
      </c>
      <c r="G47" s="67">
        <f t="shared" si="0"/>
        <v>2.2068559658672944E-2</v>
      </c>
    </row>
    <row r="48" spans="1:7" ht="20.100000000000001" customHeight="1" thickTop="1" thickBot="1" x14ac:dyDescent="0.25">
      <c r="A48" t="s">
        <v>87</v>
      </c>
      <c r="B48" s="4" t="s">
        <v>318</v>
      </c>
      <c r="C48" s="58">
        <v>24500</v>
      </c>
      <c r="D48" s="58">
        <v>26438</v>
      </c>
      <c r="E48" s="58">
        <v>27000</v>
      </c>
      <c r="F48" s="136">
        <v>27000</v>
      </c>
      <c r="G48" s="67">
        <f t="shared" si="0"/>
        <v>0</v>
      </c>
    </row>
    <row r="49" spans="1:7" ht="20.100000000000001" customHeight="1" thickTop="1" thickBot="1" x14ac:dyDescent="0.25">
      <c r="A49" s="4" t="s">
        <v>88</v>
      </c>
      <c r="B49" s="4" t="s">
        <v>319</v>
      </c>
      <c r="C49" s="58">
        <v>500</v>
      </c>
      <c r="D49" s="58">
        <v>0</v>
      </c>
      <c r="E49" s="58">
        <v>500</v>
      </c>
      <c r="F49" s="58">
        <v>0</v>
      </c>
      <c r="G49" s="67">
        <f t="shared" si="0"/>
        <v>-1</v>
      </c>
    </row>
    <row r="50" spans="1:7" ht="20.100000000000001" customHeight="1" thickTop="1" thickBot="1" x14ac:dyDescent="0.25">
      <c r="A50" t="s">
        <v>89</v>
      </c>
      <c r="B50" s="4" t="s">
        <v>320</v>
      </c>
      <c r="C50" s="58">
        <v>1000</v>
      </c>
      <c r="D50" s="58">
        <v>395</v>
      </c>
      <c r="E50" s="58">
        <v>1000</v>
      </c>
      <c r="F50" s="58">
        <v>750</v>
      </c>
      <c r="G50" s="67">
        <f t="shared" si="0"/>
        <v>-0.25</v>
      </c>
    </row>
    <row r="51" spans="1:7" ht="20.100000000000001" customHeight="1" thickTop="1" thickBot="1" x14ac:dyDescent="0.25">
      <c r="A51" s="4" t="s">
        <v>200</v>
      </c>
      <c r="B51" s="4" t="s">
        <v>498</v>
      </c>
      <c r="C51" s="58">
        <v>0</v>
      </c>
      <c r="D51" s="58">
        <v>200</v>
      </c>
      <c r="E51" s="58">
        <v>200</v>
      </c>
      <c r="F51" s="58">
        <v>200</v>
      </c>
      <c r="G51" s="67">
        <f t="shared" si="0"/>
        <v>0</v>
      </c>
    </row>
    <row r="52" spans="1:7" ht="20.100000000000001" customHeight="1" thickTop="1" thickBot="1" x14ac:dyDescent="0.25">
      <c r="A52" s="4" t="s">
        <v>201</v>
      </c>
      <c r="B52" s="4" t="s">
        <v>499</v>
      </c>
      <c r="C52" s="58">
        <v>0</v>
      </c>
      <c r="D52" s="58">
        <v>5000</v>
      </c>
      <c r="E52" s="58">
        <v>5000</v>
      </c>
      <c r="F52" s="58">
        <v>5000</v>
      </c>
      <c r="G52" s="67">
        <f t="shared" si="0"/>
        <v>0</v>
      </c>
    </row>
    <row r="53" spans="1:7" ht="20.100000000000001" customHeight="1" thickTop="1" thickBot="1" x14ac:dyDescent="0.25">
      <c r="A53" t="s">
        <v>90</v>
      </c>
      <c r="B53" s="4" t="s">
        <v>321</v>
      </c>
      <c r="C53" s="58">
        <v>52000</v>
      </c>
      <c r="D53" s="58">
        <v>49899</v>
      </c>
      <c r="E53" s="58">
        <v>55000</v>
      </c>
      <c r="F53" s="58">
        <v>38431</v>
      </c>
      <c r="G53" s="67">
        <f t="shared" si="0"/>
        <v>-0.30125454545454544</v>
      </c>
    </row>
    <row r="54" spans="1:7" ht="20.100000000000001" customHeight="1" thickTop="1" thickBot="1" x14ac:dyDescent="0.25">
      <c r="A54" s="66"/>
      <c r="B54" s="66" t="s">
        <v>11</v>
      </c>
      <c r="C54" s="11">
        <f>SUM(C3:C53)</f>
        <v>784743.91999999993</v>
      </c>
      <c r="D54" s="11">
        <f>SUM(D3:D53)</f>
        <v>821383.17</v>
      </c>
      <c r="E54" s="11">
        <f>SUM(E3:E53)</f>
        <v>829033</v>
      </c>
      <c r="F54" s="11">
        <f>SUM(F3:F53)</f>
        <v>972292.83089999994</v>
      </c>
      <c r="G54" s="67">
        <f t="shared" si="0"/>
        <v>0.17280353242874522</v>
      </c>
    </row>
    <row r="55" spans="1:7" ht="20.100000000000001" customHeight="1" thickTop="1" x14ac:dyDescent="0.2">
      <c r="A55" s="1"/>
      <c r="B55" s="1"/>
      <c r="C55" s="5"/>
      <c r="D55" s="5"/>
      <c r="E55" s="5"/>
      <c r="F55" s="137"/>
      <c r="G55" s="67"/>
    </row>
    <row r="56" spans="1:7" ht="20.100000000000001" customHeight="1" thickBot="1" x14ac:dyDescent="0.25">
      <c r="A56" s="2"/>
      <c r="B56" s="2" t="s">
        <v>503</v>
      </c>
      <c r="C56" s="5"/>
      <c r="D56" s="5"/>
      <c r="E56" s="5"/>
      <c r="F56" s="138"/>
      <c r="G56" s="67"/>
    </row>
    <row r="57" spans="1:7" ht="20.100000000000001" customHeight="1" thickTop="1" thickBot="1" x14ac:dyDescent="0.25">
      <c r="A57" s="3" t="s">
        <v>91</v>
      </c>
      <c r="B57" s="29" t="s">
        <v>618</v>
      </c>
      <c r="C57" s="11">
        <v>31000</v>
      </c>
      <c r="D57" s="11">
        <v>32729.55</v>
      </c>
      <c r="E57" s="11">
        <v>32000</v>
      </c>
      <c r="F57" s="11">
        <v>34000</v>
      </c>
      <c r="G57" s="67">
        <f t="shared" si="0"/>
        <v>6.25E-2</v>
      </c>
    </row>
    <row r="58" spans="1:7" ht="20.100000000000001" customHeight="1" thickTop="1" thickBot="1" x14ac:dyDescent="0.25">
      <c r="A58" s="3" t="s">
        <v>92</v>
      </c>
      <c r="B58" s="29" t="s">
        <v>322</v>
      </c>
      <c r="C58" s="11">
        <v>1500</v>
      </c>
      <c r="D58" s="11">
        <v>4795</v>
      </c>
      <c r="E58" s="11">
        <v>1500</v>
      </c>
      <c r="F58" s="11">
        <v>3000</v>
      </c>
      <c r="G58" s="67">
        <f t="shared" si="0"/>
        <v>1</v>
      </c>
    </row>
    <row r="59" spans="1:7" ht="20.100000000000001" customHeight="1" thickTop="1" thickBot="1" x14ac:dyDescent="0.25">
      <c r="A59" t="s">
        <v>93</v>
      </c>
      <c r="B59" s="4" t="s">
        <v>323</v>
      </c>
      <c r="C59" s="11">
        <v>14500</v>
      </c>
      <c r="D59" s="11">
        <v>14500</v>
      </c>
      <c r="E59" s="11">
        <v>15000</v>
      </c>
      <c r="F59" s="11">
        <v>15000</v>
      </c>
      <c r="G59" s="67">
        <f t="shared" si="0"/>
        <v>0</v>
      </c>
    </row>
    <row r="60" spans="1:7" ht="20.100000000000001" customHeight="1" thickTop="1" thickBot="1" x14ac:dyDescent="0.25">
      <c r="A60" s="66"/>
      <c r="B60" s="66" t="s">
        <v>619</v>
      </c>
      <c r="C60" s="11">
        <f>SUM(C57:C59)</f>
        <v>47000</v>
      </c>
      <c r="D60" s="11">
        <f>SUM(D57:D59)</f>
        <v>52024.55</v>
      </c>
      <c r="E60" s="11">
        <f>SUM(E57:E59)</f>
        <v>48500</v>
      </c>
      <c r="F60" s="11">
        <f>SUM(F57:F59)</f>
        <v>52000</v>
      </c>
      <c r="G60" s="67">
        <f t="shared" si="0"/>
        <v>7.2164948453608241E-2</v>
      </c>
    </row>
    <row r="61" spans="1:7" ht="20.100000000000001" customHeight="1" thickTop="1" x14ac:dyDescent="0.2">
      <c r="A61" s="1"/>
      <c r="B61" s="1"/>
      <c r="C61" s="5"/>
      <c r="D61" s="5"/>
      <c r="E61" s="5"/>
      <c r="F61" s="137"/>
      <c r="G61" s="67"/>
    </row>
    <row r="62" spans="1:7" ht="20.100000000000001" customHeight="1" x14ac:dyDescent="0.2">
      <c r="A62" s="2"/>
      <c r="B62" s="2" t="s">
        <v>24</v>
      </c>
      <c r="C62" s="5"/>
      <c r="D62" s="5"/>
      <c r="E62" s="5"/>
      <c r="F62" s="5"/>
      <c r="G62" s="67"/>
    </row>
    <row r="63" spans="1:7" ht="20.100000000000001" customHeight="1" thickBot="1" x14ac:dyDescent="0.25">
      <c r="A63" t="s">
        <v>94</v>
      </c>
      <c r="B63" s="4" t="s">
        <v>324</v>
      </c>
      <c r="C63" s="5">
        <v>131107</v>
      </c>
      <c r="D63" s="5">
        <v>140777.62</v>
      </c>
      <c r="E63" s="5">
        <v>147139.20000000001</v>
      </c>
      <c r="F63" s="138">
        <v>155258</v>
      </c>
      <c r="G63" s="67">
        <f t="shared" si="0"/>
        <v>5.5177682086078948E-2</v>
      </c>
    </row>
    <row r="64" spans="1:7" ht="20.100000000000001" customHeight="1" thickTop="1" thickBot="1" x14ac:dyDescent="0.25">
      <c r="A64" s="4" t="s">
        <v>510</v>
      </c>
      <c r="B64" s="4" t="s">
        <v>45</v>
      </c>
      <c r="C64" s="11">
        <v>1000</v>
      </c>
      <c r="D64" s="11">
        <v>0</v>
      </c>
      <c r="E64" s="11">
        <v>1000</v>
      </c>
      <c r="F64" s="11">
        <v>1000</v>
      </c>
      <c r="G64" s="67">
        <f t="shared" si="0"/>
        <v>0</v>
      </c>
    </row>
    <row r="65" spans="1:7" ht="20.100000000000001" customHeight="1" thickTop="1" thickBot="1" x14ac:dyDescent="0.25">
      <c r="A65" t="s">
        <v>95</v>
      </c>
      <c r="B65" s="4" t="s">
        <v>285</v>
      </c>
      <c r="C65" s="11">
        <v>10172</v>
      </c>
      <c r="D65" s="11">
        <v>10358</v>
      </c>
      <c r="E65" s="11">
        <v>11407</v>
      </c>
      <c r="F65" s="11">
        <v>12032</v>
      </c>
      <c r="G65" s="67">
        <f>(F65-E65)/E65</f>
        <v>5.4790917857455948E-2</v>
      </c>
    </row>
    <row r="66" spans="1:7" ht="20.100000000000001" customHeight="1" thickTop="1" thickBot="1" x14ac:dyDescent="0.25">
      <c r="A66" s="171" t="s">
        <v>665</v>
      </c>
      <c r="B66" s="172" t="s">
        <v>664</v>
      </c>
      <c r="C66" s="173">
        <v>0</v>
      </c>
      <c r="D66" s="173">
        <v>0</v>
      </c>
      <c r="E66" s="173">
        <v>0</v>
      </c>
      <c r="F66" s="173">
        <f>SUM(F63:F64)*0.44%</f>
        <v>687.53520000000003</v>
      </c>
      <c r="G66" s="174">
        <v>1</v>
      </c>
    </row>
    <row r="67" spans="1:7" ht="20.100000000000001" customHeight="1" thickTop="1" thickBot="1" x14ac:dyDescent="0.25">
      <c r="A67" t="s">
        <v>96</v>
      </c>
      <c r="B67" s="4" t="s">
        <v>286</v>
      </c>
      <c r="C67" s="11">
        <v>8917</v>
      </c>
      <c r="D67" s="11">
        <v>9556</v>
      </c>
      <c r="E67" s="11">
        <v>10367</v>
      </c>
      <c r="F67" s="11">
        <v>11329</v>
      </c>
      <c r="G67" s="67">
        <f t="shared" ref="G67:G132" si="1">(F67-E67)/E67</f>
        <v>9.2794443908555999E-2</v>
      </c>
    </row>
    <row r="68" spans="1:7" ht="20.100000000000001" customHeight="1" thickTop="1" thickBot="1" x14ac:dyDescent="0.25">
      <c r="A68" t="s">
        <v>97</v>
      </c>
      <c r="B68" s="4" t="s">
        <v>587</v>
      </c>
      <c r="C68" s="11">
        <v>50411</v>
      </c>
      <c r="D68" s="11">
        <v>56421</v>
      </c>
      <c r="E68" s="11">
        <v>59124</v>
      </c>
      <c r="F68" s="11">
        <v>64883</v>
      </c>
      <c r="G68" s="67">
        <f t="shared" si="1"/>
        <v>9.7405452946350043E-2</v>
      </c>
    </row>
    <row r="69" spans="1:7" ht="20.100000000000001" customHeight="1" thickTop="1" thickBot="1" x14ac:dyDescent="0.25">
      <c r="A69" t="s">
        <v>98</v>
      </c>
      <c r="B69" s="4" t="s">
        <v>289</v>
      </c>
      <c r="C69" s="11">
        <v>850</v>
      </c>
      <c r="D69" s="11">
        <v>978</v>
      </c>
      <c r="E69" s="11">
        <v>900</v>
      </c>
      <c r="F69" s="11">
        <v>660</v>
      </c>
      <c r="G69" s="67">
        <f t="shared" si="1"/>
        <v>-0.26666666666666666</v>
      </c>
    </row>
    <row r="70" spans="1:7" ht="20.100000000000001" customHeight="1" thickTop="1" thickBot="1" x14ac:dyDescent="0.25">
      <c r="A70" t="s">
        <v>540</v>
      </c>
      <c r="B70" s="4" t="s">
        <v>525</v>
      </c>
      <c r="C70" s="11">
        <v>2000</v>
      </c>
      <c r="D70" s="11">
        <v>0</v>
      </c>
      <c r="E70" s="11">
        <v>2000</v>
      </c>
      <c r="F70" s="11">
        <v>2000</v>
      </c>
      <c r="G70" s="67">
        <f t="shared" si="1"/>
        <v>0</v>
      </c>
    </row>
    <row r="71" spans="1:7" ht="20.100000000000001" customHeight="1" thickTop="1" thickBot="1" x14ac:dyDescent="0.25">
      <c r="A71" t="s">
        <v>102</v>
      </c>
      <c r="B71" s="4" t="s">
        <v>556</v>
      </c>
      <c r="C71" s="11">
        <v>1000</v>
      </c>
      <c r="D71" s="11">
        <v>1446</v>
      </c>
      <c r="E71" s="11">
        <v>2500</v>
      </c>
      <c r="F71" s="11">
        <v>2500</v>
      </c>
      <c r="G71" s="67">
        <f t="shared" si="1"/>
        <v>0</v>
      </c>
    </row>
    <row r="72" spans="1:7" ht="20.100000000000001" customHeight="1" thickTop="1" thickBot="1" x14ac:dyDescent="0.25">
      <c r="A72" t="s">
        <v>103</v>
      </c>
      <c r="B72" s="4" t="s">
        <v>557</v>
      </c>
      <c r="C72" s="11">
        <v>1000</v>
      </c>
      <c r="D72" s="11">
        <v>465</v>
      </c>
      <c r="E72" s="11">
        <v>250</v>
      </c>
      <c r="F72" s="11">
        <v>1000</v>
      </c>
      <c r="G72" s="67">
        <f t="shared" si="1"/>
        <v>3</v>
      </c>
    </row>
    <row r="73" spans="1:7" ht="20.100000000000001" customHeight="1" thickTop="1" thickBot="1" x14ac:dyDescent="0.25">
      <c r="A73" t="s">
        <v>104</v>
      </c>
      <c r="B73" s="4" t="s">
        <v>291</v>
      </c>
      <c r="C73" s="59">
        <v>750</v>
      </c>
      <c r="D73" s="59">
        <v>180</v>
      </c>
      <c r="E73" s="59">
        <v>750</v>
      </c>
      <c r="F73" s="59">
        <v>500</v>
      </c>
      <c r="G73" s="67">
        <f t="shared" si="1"/>
        <v>-0.33333333333333331</v>
      </c>
    </row>
    <row r="74" spans="1:7" ht="20.100000000000001" customHeight="1" thickTop="1" thickBot="1" x14ac:dyDescent="0.25">
      <c r="A74" t="s">
        <v>99</v>
      </c>
      <c r="B74" s="4" t="s">
        <v>298</v>
      </c>
      <c r="C74" s="11">
        <v>3000</v>
      </c>
      <c r="D74" s="11">
        <v>688</v>
      </c>
      <c r="E74" s="11">
        <v>1500</v>
      </c>
      <c r="F74" s="11">
        <v>1500</v>
      </c>
      <c r="G74" s="67">
        <f t="shared" si="1"/>
        <v>0</v>
      </c>
    </row>
    <row r="75" spans="1:7" ht="20.100000000000001" customHeight="1" thickTop="1" thickBot="1" x14ac:dyDescent="0.25">
      <c r="A75" t="s">
        <v>511</v>
      </c>
      <c r="B75" s="4" t="s">
        <v>558</v>
      </c>
      <c r="C75" s="11">
        <v>3000</v>
      </c>
      <c r="D75" s="11">
        <v>1368</v>
      </c>
      <c r="E75" s="11">
        <v>1500</v>
      </c>
      <c r="F75" s="11">
        <v>1500</v>
      </c>
      <c r="G75" s="67">
        <f t="shared" si="1"/>
        <v>0</v>
      </c>
    </row>
    <row r="76" spans="1:7" ht="20.100000000000001" customHeight="1" thickTop="1" thickBot="1" x14ac:dyDescent="0.25">
      <c r="A76" t="s">
        <v>579</v>
      </c>
      <c r="B76" s="4" t="s">
        <v>580</v>
      </c>
      <c r="C76" s="11">
        <v>0</v>
      </c>
      <c r="D76" s="11">
        <v>0</v>
      </c>
      <c r="E76" s="11">
        <v>1000</v>
      </c>
      <c r="F76" s="11">
        <v>1000</v>
      </c>
      <c r="G76" s="67">
        <f t="shared" si="1"/>
        <v>0</v>
      </c>
    </row>
    <row r="77" spans="1:7" ht="20.100000000000001" customHeight="1" thickTop="1" thickBot="1" x14ac:dyDescent="0.25">
      <c r="A77" t="s">
        <v>100</v>
      </c>
      <c r="B77" s="4" t="s">
        <v>325</v>
      </c>
      <c r="C77" s="11">
        <v>800</v>
      </c>
      <c r="D77" s="11">
        <v>199</v>
      </c>
      <c r="E77" s="11">
        <v>500</v>
      </c>
      <c r="F77" s="11">
        <v>1000</v>
      </c>
      <c r="G77" s="67">
        <f t="shared" si="1"/>
        <v>1</v>
      </c>
    </row>
    <row r="78" spans="1:7" ht="20.100000000000001" customHeight="1" thickTop="1" thickBot="1" x14ac:dyDescent="0.25">
      <c r="A78" t="s">
        <v>101</v>
      </c>
      <c r="B78" s="4" t="s">
        <v>326</v>
      </c>
      <c r="C78" s="11">
        <v>3500</v>
      </c>
      <c r="D78" s="11">
        <v>1512</v>
      </c>
      <c r="E78" s="11">
        <v>3000</v>
      </c>
      <c r="F78" s="11">
        <v>3000</v>
      </c>
      <c r="G78" s="67">
        <f t="shared" si="1"/>
        <v>0</v>
      </c>
    </row>
    <row r="79" spans="1:7" ht="20.100000000000001" customHeight="1" thickTop="1" thickBot="1" x14ac:dyDescent="0.25">
      <c r="A79" t="s">
        <v>105</v>
      </c>
      <c r="B79" s="4" t="s">
        <v>327</v>
      </c>
      <c r="C79" s="11">
        <v>5000</v>
      </c>
      <c r="D79" s="11">
        <v>200</v>
      </c>
      <c r="E79" s="11">
        <v>5000</v>
      </c>
      <c r="F79" s="11">
        <v>5000</v>
      </c>
      <c r="G79" s="67">
        <f t="shared" si="1"/>
        <v>0</v>
      </c>
    </row>
    <row r="80" spans="1:7" ht="20.100000000000001" customHeight="1" thickTop="1" thickBot="1" x14ac:dyDescent="0.25">
      <c r="A80" s="4" t="s">
        <v>106</v>
      </c>
      <c r="B80" s="4" t="s">
        <v>328</v>
      </c>
      <c r="C80" s="11">
        <v>20000</v>
      </c>
      <c r="D80" s="11">
        <v>5448</v>
      </c>
      <c r="E80" s="11">
        <v>10000</v>
      </c>
      <c r="F80" s="11">
        <v>10000</v>
      </c>
      <c r="G80" s="67">
        <f t="shared" si="1"/>
        <v>0</v>
      </c>
    </row>
    <row r="81" spans="1:7" ht="20.100000000000001" customHeight="1" thickTop="1" thickBot="1" x14ac:dyDescent="0.25">
      <c r="A81" t="s">
        <v>107</v>
      </c>
      <c r="B81" s="4" t="s">
        <v>599</v>
      </c>
      <c r="C81" s="58">
        <v>5842</v>
      </c>
      <c r="D81" s="58">
        <v>5842</v>
      </c>
      <c r="E81" s="58">
        <v>6335</v>
      </c>
      <c r="F81" s="58">
        <v>6750</v>
      </c>
      <c r="G81" s="67">
        <f t="shared" si="1"/>
        <v>6.5509076558800311E-2</v>
      </c>
    </row>
    <row r="82" spans="1:7" ht="20.100000000000001" customHeight="1" thickTop="1" thickBot="1" x14ac:dyDescent="0.25">
      <c r="A82" t="s">
        <v>622</v>
      </c>
      <c r="B82" s="4" t="s">
        <v>504</v>
      </c>
      <c r="C82" s="58">
        <v>2000</v>
      </c>
      <c r="D82" s="58">
        <v>205</v>
      </c>
      <c r="E82" s="58">
        <v>2000</v>
      </c>
      <c r="F82" s="58">
        <v>2000</v>
      </c>
      <c r="G82" s="67">
        <f t="shared" si="1"/>
        <v>0</v>
      </c>
    </row>
    <row r="83" spans="1:7" ht="20.100000000000001" customHeight="1" thickTop="1" thickBot="1" x14ac:dyDescent="0.25">
      <c r="A83" t="s">
        <v>513</v>
      </c>
      <c r="B83" s="4" t="s">
        <v>528</v>
      </c>
      <c r="C83" s="58">
        <v>5000</v>
      </c>
      <c r="D83" s="58">
        <v>7890</v>
      </c>
      <c r="E83" s="58">
        <v>10000</v>
      </c>
      <c r="F83" s="58">
        <v>10000</v>
      </c>
      <c r="G83" s="67">
        <f t="shared" si="1"/>
        <v>0</v>
      </c>
    </row>
    <row r="84" spans="1:7" ht="20.100000000000001" customHeight="1" thickTop="1" thickBot="1" x14ac:dyDescent="0.25">
      <c r="A84" s="66"/>
      <c r="B84" s="66" t="s">
        <v>25</v>
      </c>
      <c r="C84" s="11">
        <f>SUM(C63:C83)</f>
        <v>255349</v>
      </c>
      <c r="D84" s="11">
        <f>SUM(D63:D83)</f>
        <v>243533.62</v>
      </c>
      <c r="E84" s="11">
        <f>SUM(E63:E83)</f>
        <v>276272.2</v>
      </c>
      <c r="F84" s="11">
        <f>SUM(F63:F83)</f>
        <v>293599.53520000004</v>
      </c>
      <c r="G84" s="67">
        <f t="shared" si="1"/>
        <v>6.2718345168279802E-2</v>
      </c>
    </row>
    <row r="85" spans="1:7" ht="20.100000000000001" customHeight="1" thickTop="1" x14ac:dyDescent="0.2">
      <c r="A85" s="1"/>
      <c r="B85" s="1"/>
      <c r="C85" s="5"/>
      <c r="D85" s="5"/>
      <c r="E85" s="5"/>
      <c r="F85" s="137"/>
      <c r="G85" s="67"/>
    </row>
    <row r="86" spans="1:7" ht="20.100000000000001" customHeight="1" x14ac:dyDescent="0.2">
      <c r="A86" s="9"/>
      <c r="B86" s="9" t="s">
        <v>1</v>
      </c>
      <c r="E86" s="10"/>
      <c r="F86" s="10"/>
      <c r="G86" s="67"/>
    </row>
    <row r="87" spans="1:7" ht="20.100000000000001" customHeight="1" thickBot="1" x14ac:dyDescent="0.25">
      <c r="A87" t="s">
        <v>108</v>
      </c>
      <c r="B87" s="4" t="s">
        <v>329</v>
      </c>
      <c r="C87" s="10">
        <v>384599</v>
      </c>
      <c r="D87" s="10">
        <v>20810.38</v>
      </c>
      <c r="E87" s="10">
        <v>346580</v>
      </c>
      <c r="F87" s="10">
        <v>401003.29</v>
      </c>
      <c r="G87" s="67">
        <f t="shared" si="1"/>
        <v>0.15702951699463322</v>
      </c>
    </row>
    <row r="88" spans="1:7" ht="20.100000000000001" customHeight="1" thickTop="1" thickBot="1" x14ac:dyDescent="0.25">
      <c r="A88" t="s">
        <v>575</v>
      </c>
      <c r="B88" s="4" t="s">
        <v>566</v>
      </c>
      <c r="C88" s="58">
        <v>0</v>
      </c>
      <c r="D88" s="58">
        <v>0</v>
      </c>
      <c r="E88" s="58">
        <v>796.9</v>
      </c>
      <c r="F88" s="58">
        <v>0</v>
      </c>
      <c r="G88" s="67">
        <f t="shared" si="1"/>
        <v>-1</v>
      </c>
    </row>
    <row r="89" spans="1:7" ht="20.100000000000001" customHeight="1" thickTop="1" thickBot="1" x14ac:dyDescent="0.25">
      <c r="A89" t="s">
        <v>109</v>
      </c>
      <c r="B89" s="4" t="s">
        <v>330</v>
      </c>
      <c r="C89" s="58">
        <v>11500</v>
      </c>
      <c r="D89" s="58">
        <v>0</v>
      </c>
      <c r="E89" s="58">
        <v>12000</v>
      </c>
      <c r="F89" s="58">
        <v>0</v>
      </c>
      <c r="G89" s="67">
        <f t="shared" si="1"/>
        <v>-1</v>
      </c>
    </row>
    <row r="90" spans="1:7" ht="20.100000000000001" customHeight="1" thickTop="1" thickBot="1" x14ac:dyDescent="0.25">
      <c r="A90" t="s">
        <v>111</v>
      </c>
      <c r="B90" s="4" t="s">
        <v>45</v>
      </c>
      <c r="C90" s="58">
        <v>20000</v>
      </c>
      <c r="D90" s="58">
        <v>444</v>
      </c>
      <c r="E90" s="58">
        <v>15000</v>
      </c>
      <c r="F90" s="58">
        <v>15000</v>
      </c>
      <c r="G90" s="67">
        <f t="shared" si="1"/>
        <v>0</v>
      </c>
    </row>
    <row r="91" spans="1:7" ht="20.100000000000001" customHeight="1" thickTop="1" thickBot="1" x14ac:dyDescent="0.25">
      <c r="A91" t="s">
        <v>110</v>
      </c>
      <c r="B91" s="4" t="s">
        <v>284</v>
      </c>
      <c r="C91" s="58">
        <v>5000</v>
      </c>
      <c r="D91" s="58">
        <v>962</v>
      </c>
      <c r="E91" s="58">
        <v>5000</v>
      </c>
      <c r="F91" s="58">
        <v>0</v>
      </c>
      <c r="G91" s="67">
        <f t="shared" si="1"/>
        <v>-1</v>
      </c>
    </row>
    <row r="92" spans="1:7" ht="20.100000000000001" customHeight="1" thickTop="1" thickBot="1" x14ac:dyDescent="0.25">
      <c r="A92" t="s">
        <v>112</v>
      </c>
      <c r="B92" s="4" t="s">
        <v>331</v>
      </c>
      <c r="C92" s="58">
        <v>34425</v>
      </c>
      <c r="D92" s="58">
        <v>2115</v>
      </c>
      <c r="E92" s="58">
        <v>29597</v>
      </c>
      <c r="F92" s="58">
        <v>32032</v>
      </c>
      <c r="G92" s="67">
        <f t="shared" si="1"/>
        <v>8.2271851876879409E-2</v>
      </c>
    </row>
    <row r="93" spans="1:7" ht="20.100000000000001" customHeight="1" thickTop="1" thickBot="1" x14ac:dyDescent="0.25">
      <c r="A93" s="171" t="s">
        <v>666</v>
      </c>
      <c r="B93" s="172" t="s">
        <v>664</v>
      </c>
      <c r="C93" s="170">
        <v>0</v>
      </c>
      <c r="D93" s="170">
        <v>0</v>
      </c>
      <c r="E93" s="170">
        <v>0</v>
      </c>
      <c r="F93" s="170">
        <f>SUM(F87:F91)*0.44%</f>
        <v>1830.4144759999999</v>
      </c>
      <c r="G93" s="174">
        <v>1</v>
      </c>
    </row>
    <row r="94" spans="1:7" ht="20.100000000000001" customHeight="1" thickTop="1" thickBot="1" x14ac:dyDescent="0.25">
      <c r="A94" t="s">
        <v>113</v>
      </c>
      <c r="B94" s="4" t="s">
        <v>286</v>
      </c>
      <c r="C94" s="58">
        <v>40392</v>
      </c>
      <c r="D94" s="58">
        <v>1486</v>
      </c>
      <c r="E94" s="58">
        <v>39351</v>
      </c>
      <c r="F94" s="58">
        <v>42205</v>
      </c>
      <c r="G94" s="67">
        <f t="shared" si="1"/>
        <v>7.2526746461335168E-2</v>
      </c>
    </row>
    <row r="95" spans="1:7" ht="20.100000000000001" customHeight="1" thickTop="1" thickBot="1" x14ac:dyDescent="0.25">
      <c r="A95" t="s">
        <v>114</v>
      </c>
      <c r="B95" s="4" t="s">
        <v>287</v>
      </c>
      <c r="C95" s="58">
        <v>87243</v>
      </c>
      <c r="D95" s="58">
        <v>1119</v>
      </c>
      <c r="E95" s="58">
        <v>76947</v>
      </c>
      <c r="F95" s="58">
        <v>147319</v>
      </c>
      <c r="G95" s="67">
        <f t="shared" si="1"/>
        <v>0.91455157446034285</v>
      </c>
    </row>
    <row r="96" spans="1:7" ht="20.100000000000001" customHeight="1" thickTop="1" thickBot="1" x14ac:dyDescent="0.25">
      <c r="A96" t="s">
        <v>115</v>
      </c>
      <c r="B96" s="4" t="s">
        <v>288</v>
      </c>
      <c r="C96" s="58">
        <v>522</v>
      </c>
      <c r="D96" s="58">
        <v>0</v>
      </c>
      <c r="E96" s="58">
        <v>0</v>
      </c>
      <c r="F96" s="58">
        <v>0</v>
      </c>
      <c r="G96" s="67">
        <v>0</v>
      </c>
    </row>
    <row r="97" spans="1:7" ht="20.100000000000001" customHeight="1" thickTop="1" thickBot="1" x14ac:dyDescent="0.25">
      <c r="A97" s="4" t="s">
        <v>116</v>
      </c>
      <c r="B97" s="4" t="s">
        <v>289</v>
      </c>
      <c r="C97" s="58">
        <v>2070</v>
      </c>
      <c r="D97" s="58">
        <v>11.24</v>
      </c>
      <c r="E97" s="58">
        <v>1920</v>
      </c>
      <c r="F97" s="58">
        <v>2230</v>
      </c>
      <c r="G97" s="67">
        <f t="shared" si="1"/>
        <v>0.16145833333333334</v>
      </c>
    </row>
    <row r="98" spans="1:7" ht="20.100000000000001" customHeight="1" thickTop="1" thickBot="1" x14ac:dyDescent="0.25">
      <c r="A98" s="4" t="s">
        <v>117</v>
      </c>
      <c r="B98" s="4" t="s">
        <v>332</v>
      </c>
      <c r="C98" s="58">
        <v>600</v>
      </c>
      <c r="D98" s="58">
        <v>12.15</v>
      </c>
      <c r="E98" s="58">
        <v>720</v>
      </c>
      <c r="F98" s="58">
        <v>720</v>
      </c>
      <c r="G98" s="67">
        <f t="shared" si="1"/>
        <v>0</v>
      </c>
    </row>
    <row r="99" spans="1:7" ht="20.100000000000001" customHeight="1" thickTop="1" thickBot="1" x14ac:dyDescent="0.25">
      <c r="A99" s="4" t="s">
        <v>118</v>
      </c>
      <c r="B99" s="4" t="s">
        <v>333</v>
      </c>
      <c r="C99" s="58">
        <v>2000</v>
      </c>
      <c r="D99" s="58">
        <v>0</v>
      </c>
      <c r="E99" s="58">
        <v>2000</v>
      </c>
      <c r="F99" s="58">
        <v>2000</v>
      </c>
      <c r="G99" s="67">
        <f t="shared" si="1"/>
        <v>0</v>
      </c>
    </row>
    <row r="100" spans="1:7" ht="20.100000000000001" customHeight="1" thickTop="1" thickBot="1" x14ac:dyDescent="0.25">
      <c r="A100" s="172" t="s">
        <v>659</v>
      </c>
      <c r="B100" s="172" t="s">
        <v>660</v>
      </c>
      <c r="C100" s="170">
        <v>0</v>
      </c>
      <c r="D100" s="170">
        <v>0</v>
      </c>
      <c r="E100" s="170">
        <v>0</v>
      </c>
      <c r="F100" s="170">
        <v>100</v>
      </c>
      <c r="G100" s="174">
        <v>1</v>
      </c>
    </row>
    <row r="101" spans="1:7" ht="20.100000000000001" customHeight="1" thickTop="1" thickBot="1" x14ac:dyDescent="0.25">
      <c r="A101" s="4" t="s">
        <v>630</v>
      </c>
      <c r="B101" s="4" t="s">
        <v>606</v>
      </c>
      <c r="C101" s="58">
        <v>0</v>
      </c>
      <c r="D101" s="58">
        <v>386485</v>
      </c>
      <c r="E101" s="58">
        <v>78000</v>
      </c>
      <c r="F101" s="58">
        <v>78000</v>
      </c>
      <c r="G101" s="67">
        <f t="shared" si="1"/>
        <v>0</v>
      </c>
    </row>
    <row r="102" spans="1:7" ht="20.100000000000001" customHeight="1" thickTop="1" thickBot="1" x14ac:dyDescent="0.25">
      <c r="A102" s="4" t="s">
        <v>119</v>
      </c>
      <c r="B102" s="4" t="s">
        <v>334</v>
      </c>
      <c r="C102" s="58">
        <v>500</v>
      </c>
      <c r="D102" s="58">
        <v>0</v>
      </c>
      <c r="E102" s="58">
        <v>500</v>
      </c>
      <c r="F102" s="58">
        <v>500</v>
      </c>
      <c r="G102" s="67">
        <f t="shared" si="1"/>
        <v>0</v>
      </c>
    </row>
    <row r="103" spans="1:7" ht="20.100000000000001" customHeight="1" thickTop="1" thickBot="1" x14ac:dyDescent="0.25">
      <c r="A103" t="s">
        <v>126</v>
      </c>
      <c r="B103" s="4" t="s">
        <v>293</v>
      </c>
      <c r="C103" s="58">
        <v>5000</v>
      </c>
      <c r="D103" s="58">
        <v>0</v>
      </c>
      <c r="E103" s="58">
        <v>5000</v>
      </c>
      <c r="F103" s="58">
        <v>3200</v>
      </c>
      <c r="G103" s="67">
        <f t="shared" si="1"/>
        <v>-0.36</v>
      </c>
    </row>
    <row r="104" spans="1:7" ht="20.100000000000001" customHeight="1" thickTop="1" thickBot="1" x14ac:dyDescent="0.25">
      <c r="A104" t="s">
        <v>128</v>
      </c>
      <c r="B104" s="4" t="s">
        <v>338</v>
      </c>
      <c r="C104" s="58">
        <v>500</v>
      </c>
      <c r="D104" s="58">
        <v>197</v>
      </c>
      <c r="E104" s="58">
        <v>500</v>
      </c>
      <c r="F104" s="58">
        <v>0</v>
      </c>
      <c r="G104" s="67">
        <f t="shared" si="1"/>
        <v>-1</v>
      </c>
    </row>
    <row r="105" spans="1:7" ht="20.100000000000001" customHeight="1" thickTop="1" thickBot="1" x14ac:dyDescent="0.25">
      <c r="A105" s="4" t="s">
        <v>120</v>
      </c>
      <c r="B105" s="4" t="s">
        <v>620</v>
      </c>
      <c r="C105" s="58">
        <v>10000</v>
      </c>
      <c r="D105" s="58">
        <v>5401</v>
      </c>
      <c r="E105" s="58">
        <v>10000</v>
      </c>
      <c r="F105" s="58">
        <v>5000</v>
      </c>
      <c r="G105" s="67">
        <f t="shared" si="1"/>
        <v>-0.5</v>
      </c>
    </row>
    <row r="106" spans="1:7" ht="20.100000000000001" customHeight="1" thickTop="1" thickBot="1" x14ac:dyDescent="0.25">
      <c r="A106" s="165" t="s">
        <v>661</v>
      </c>
      <c r="B106" s="4" t="s">
        <v>647</v>
      </c>
      <c r="C106" s="58">
        <v>0</v>
      </c>
      <c r="D106" s="58">
        <v>0</v>
      </c>
      <c r="E106" s="58">
        <v>0</v>
      </c>
      <c r="F106" s="58">
        <v>5000</v>
      </c>
      <c r="G106" s="67">
        <v>1</v>
      </c>
    </row>
    <row r="107" spans="1:7" ht="20.100000000000001" customHeight="1" thickTop="1" thickBot="1" x14ac:dyDescent="0.25">
      <c r="A107" s="4" t="s">
        <v>121</v>
      </c>
      <c r="B107" s="4" t="s">
        <v>335</v>
      </c>
      <c r="C107" s="58">
        <v>4000</v>
      </c>
      <c r="D107" s="58">
        <v>2919</v>
      </c>
      <c r="E107" s="58">
        <v>4000</v>
      </c>
      <c r="F107" s="58">
        <v>4000</v>
      </c>
      <c r="G107" s="67">
        <f t="shared" si="1"/>
        <v>0</v>
      </c>
    </row>
    <row r="108" spans="1:7" ht="20.100000000000001" customHeight="1" thickTop="1" thickBot="1" x14ac:dyDescent="0.25">
      <c r="A108" t="s">
        <v>122</v>
      </c>
      <c r="B108" s="4" t="s">
        <v>650</v>
      </c>
      <c r="C108" s="58">
        <v>2500</v>
      </c>
      <c r="D108" s="58">
        <v>1028</v>
      </c>
      <c r="E108" s="58">
        <v>2500</v>
      </c>
      <c r="F108" s="58">
        <v>500</v>
      </c>
      <c r="G108" s="67">
        <f t="shared" si="1"/>
        <v>-0.8</v>
      </c>
    </row>
    <row r="109" spans="1:7" ht="20.100000000000001" customHeight="1" thickTop="1" thickBot="1" x14ac:dyDescent="0.25">
      <c r="A109" s="4" t="s">
        <v>123</v>
      </c>
      <c r="B109" s="4" t="s">
        <v>336</v>
      </c>
      <c r="C109" s="58">
        <v>8000</v>
      </c>
      <c r="D109" s="58">
        <v>3483</v>
      </c>
      <c r="E109" s="58">
        <v>8000</v>
      </c>
      <c r="F109" s="58">
        <v>5000</v>
      </c>
      <c r="G109" s="67">
        <f t="shared" si="1"/>
        <v>-0.375</v>
      </c>
    </row>
    <row r="110" spans="1:7" ht="20.100000000000001" customHeight="1" thickTop="1" thickBot="1" x14ac:dyDescent="0.25">
      <c r="A110" s="4" t="s">
        <v>124</v>
      </c>
      <c r="B110" s="4" t="s">
        <v>649</v>
      </c>
      <c r="C110" s="58">
        <v>1500</v>
      </c>
      <c r="D110" s="58">
        <v>102</v>
      </c>
      <c r="E110" s="58">
        <v>1500</v>
      </c>
      <c r="F110" s="58">
        <v>3000</v>
      </c>
      <c r="G110" s="67">
        <f t="shared" si="1"/>
        <v>1</v>
      </c>
    </row>
    <row r="111" spans="1:7" ht="20.100000000000001" customHeight="1" thickTop="1" thickBot="1" x14ac:dyDescent="0.25">
      <c r="A111" s="4" t="s">
        <v>567</v>
      </c>
      <c r="B111" s="4" t="s">
        <v>617</v>
      </c>
      <c r="C111" s="58">
        <v>0</v>
      </c>
      <c r="D111" s="58">
        <v>191</v>
      </c>
      <c r="E111" s="58">
        <v>1200</v>
      </c>
      <c r="F111" s="58">
        <v>1200</v>
      </c>
      <c r="G111" s="67">
        <f t="shared" si="1"/>
        <v>0</v>
      </c>
    </row>
    <row r="112" spans="1:7" ht="20.100000000000001" customHeight="1" thickTop="1" thickBot="1" x14ac:dyDescent="0.25">
      <c r="A112" t="s">
        <v>127</v>
      </c>
      <c r="B112" s="4" t="s">
        <v>652</v>
      </c>
      <c r="C112" s="58">
        <v>500</v>
      </c>
      <c r="D112" s="58">
        <v>0</v>
      </c>
      <c r="E112" s="58">
        <v>500</v>
      </c>
      <c r="F112" s="58">
        <v>500</v>
      </c>
      <c r="G112" s="67">
        <f t="shared" si="1"/>
        <v>0</v>
      </c>
    </row>
    <row r="113" spans="1:7" ht="20.100000000000001" customHeight="1" thickTop="1" thickBot="1" x14ac:dyDescent="0.25">
      <c r="A113" t="s">
        <v>129</v>
      </c>
      <c r="B113" s="4" t="s">
        <v>300</v>
      </c>
      <c r="C113" s="58">
        <v>10500</v>
      </c>
      <c r="D113" s="58">
        <v>7789</v>
      </c>
      <c r="E113" s="58">
        <v>8500</v>
      </c>
      <c r="F113" s="58">
        <v>8500</v>
      </c>
      <c r="G113" s="67">
        <f t="shared" si="1"/>
        <v>0</v>
      </c>
    </row>
    <row r="114" spans="1:7" ht="20.100000000000001" customHeight="1" thickTop="1" thickBot="1" x14ac:dyDescent="0.25">
      <c r="A114" t="s">
        <v>613</v>
      </c>
      <c r="B114" s="4" t="s">
        <v>580</v>
      </c>
      <c r="C114" s="58">
        <v>0</v>
      </c>
      <c r="D114" s="58">
        <v>0</v>
      </c>
      <c r="E114" s="58">
        <v>2000</v>
      </c>
      <c r="F114" s="58">
        <v>2000</v>
      </c>
      <c r="G114" s="67">
        <f t="shared" si="1"/>
        <v>0</v>
      </c>
    </row>
    <row r="115" spans="1:7" ht="20.100000000000001" customHeight="1" thickTop="1" thickBot="1" x14ac:dyDescent="0.25">
      <c r="A115" s="4" t="s">
        <v>125</v>
      </c>
      <c r="B115" s="4" t="s">
        <v>337</v>
      </c>
      <c r="C115" s="58">
        <v>23910</v>
      </c>
      <c r="D115" s="58">
        <v>24211</v>
      </c>
      <c r="E115" s="58">
        <v>26854</v>
      </c>
      <c r="F115" s="136">
        <v>26854</v>
      </c>
      <c r="G115" s="67">
        <f t="shared" si="1"/>
        <v>0</v>
      </c>
    </row>
    <row r="116" spans="1:7" ht="20.100000000000001" customHeight="1" thickTop="1" thickBot="1" x14ac:dyDescent="0.25">
      <c r="A116" t="s">
        <v>130</v>
      </c>
      <c r="B116" s="4" t="s">
        <v>340</v>
      </c>
      <c r="C116" s="58">
        <v>800</v>
      </c>
      <c r="D116" s="58">
        <v>0</v>
      </c>
      <c r="E116" s="58">
        <v>800</v>
      </c>
      <c r="F116" s="58">
        <v>250</v>
      </c>
      <c r="G116" s="67">
        <f t="shared" si="1"/>
        <v>-0.6875</v>
      </c>
    </row>
    <row r="117" spans="1:7" ht="20.100000000000001" customHeight="1" thickTop="1" thickBot="1" x14ac:dyDescent="0.25">
      <c r="A117" s="4" t="s">
        <v>131</v>
      </c>
      <c r="B117" s="4" t="s">
        <v>341</v>
      </c>
      <c r="C117" s="58">
        <v>5000</v>
      </c>
      <c r="D117" s="58">
        <v>7692</v>
      </c>
      <c r="E117" s="58">
        <v>5000</v>
      </c>
      <c r="F117" s="58">
        <v>4000</v>
      </c>
      <c r="G117" s="67">
        <f t="shared" si="1"/>
        <v>-0.2</v>
      </c>
    </row>
    <row r="118" spans="1:7" ht="20.100000000000001" customHeight="1" thickTop="1" thickBot="1" x14ac:dyDescent="0.25">
      <c r="A118" s="165" t="s">
        <v>662</v>
      </c>
      <c r="B118" s="4" t="s">
        <v>648</v>
      </c>
      <c r="C118" s="58">
        <v>0</v>
      </c>
      <c r="D118" s="58">
        <v>0</v>
      </c>
      <c r="E118" s="58">
        <v>0</v>
      </c>
      <c r="F118" s="58">
        <v>10500</v>
      </c>
      <c r="G118" s="67">
        <v>1</v>
      </c>
    </row>
    <row r="119" spans="1:7" ht="20.100000000000001" customHeight="1" thickTop="1" thickBot="1" x14ac:dyDescent="0.25">
      <c r="A119" s="4" t="s">
        <v>133</v>
      </c>
      <c r="B119" s="4" t="s">
        <v>505</v>
      </c>
      <c r="C119" s="58">
        <v>25000</v>
      </c>
      <c r="D119" s="58">
        <v>316</v>
      </c>
      <c r="E119" s="58">
        <v>25000</v>
      </c>
      <c r="F119" s="58">
        <v>15000</v>
      </c>
      <c r="G119" s="67">
        <f t="shared" si="1"/>
        <v>-0.4</v>
      </c>
    </row>
    <row r="120" spans="1:7" ht="20.100000000000001" customHeight="1" thickTop="1" thickBot="1" x14ac:dyDescent="0.25">
      <c r="A120" s="4" t="s">
        <v>600</v>
      </c>
      <c r="B120" s="4" t="s">
        <v>517</v>
      </c>
      <c r="C120" s="58">
        <v>1000</v>
      </c>
      <c r="D120" s="58">
        <v>422</v>
      </c>
      <c r="E120" s="58">
        <v>1000</v>
      </c>
      <c r="F120" s="58">
        <v>750</v>
      </c>
      <c r="G120" s="67">
        <f t="shared" si="1"/>
        <v>-0.25</v>
      </c>
    </row>
    <row r="121" spans="1:7" ht="20.100000000000001" customHeight="1" thickTop="1" thickBot="1" x14ac:dyDescent="0.25">
      <c r="A121" t="s">
        <v>132</v>
      </c>
      <c r="B121" s="4" t="s">
        <v>342</v>
      </c>
      <c r="C121" s="58">
        <v>1500</v>
      </c>
      <c r="D121" s="58">
        <v>0</v>
      </c>
      <c r="E121" s="58">
        <v>1500</v>
      </c>
      <c r="F121" s="58">
        <v>0</v>
      </c>
      <c r="G121" s="67">
        <f t="shared" si="1"/>
        <v>-1</v>
      </c>
    </row>
    <row r="122" spans="1:7" ht="20.100000000000001" customHeight="1" thickTop="1" thickBot="1" x14ac:dyDescent="0.25">
      <c r="A122" t="s">
        <v>134</v>
      </c>
      <c r="B122" s="4" t="s">
        <v>343</v>
      </c>
      <c r="C122" s="58">
        <v>8000</v>
      </c>
      <c r="D122" s="58">
        <v>6999</v>
      </c>
      <c r="E122" s="58">
        <v>8000</v>
      </c>
      <c r="F122" s="58">
        <v>10000</v>
      </c>
      <c r="G122" s="67">
        <f t="shared" si="1"/>
        <v>0.25</v>
      </c>
    </row>
    <row r="123" spans="1:7" ht="20.100000000000001" customHeight="1" thickTop="1" thickBot="1" x14ac:dyDescent="0.25">
      <c r="A123" t="s">
        <v>135</v>
      </c>
      <c r="B123" s="4" t="s">
        <v>344</v>
      </c>
      <c r="C123" s="58">
        <v>3500</v>
      </c>
      <c r="D123" s="58">
        <v>6498</v>
      </c>
      <c r="E123" s="58">
        <v>3500</v>
      </c>
      <c r="F123" s="58">
        <v>0</v>
      </c>
      <c r="G123" s="67">
        <f t="shared" si="1"/>
        <v>-1</v>
      </c>
    </row>
    <row r="124" spans="1:7" ht="20.100000000000001" customHeight="1" thickTop="1" thickBot="1" x14ac:dyDescent="0.25">
      <c r="A124" s="4" t="s">
        <v>136</v>
      </c>
      <c r="B124" s="4" t="s">
        <v>651</v>
      </c>
      <c r="C124" s="58">
        <v>0</v>
      </c>
      <c r="D124" s="58">
        <v>0</v>
      </c>
      <c r="E124" s="58">
        <v>0</v>
      </c>
      <c r="F124" s="58">
        <v>80000</v>
      </c>
      <c r="G124" s="67">
        <v>0</v>
      </c>
    </row>
    <row r="125" spans="1:7" ht="20.100000000000001" customHeight="1" thickTop="1" thickBot="1" x14ac:dyDescent="0.25">
      <c r="A125" s="4" t="s">
        <v>137</v>
      </c>
      <c r="B125" s="4" t="s">
        <v>607</v>
      </c>
      <c r="C125" s="58">
        <v>10000</v>
      </c>
      <c r="D125" s="58">
        <v>9490</v>
      </c>
      <c r="E125" s="58">
        <v>0</v>
      </c>
      <c r="F125" s="58">
        <v>0</v>
      </c>
      <c r="G125" s="67">
        <v>0</v>
      </c>
    </row>
    <row r="126" spans="1:7" ht="20.100000000000001" customHeight="1" thickTop="1" thickBot="1" x14ac:dyDescent="0.25">
      <c r="A126" s="4" t="s">
        <v>502</v>
      </c>
      <c r="B126" s="4" t="s">
        <v>500</v>
      </c>
      <c r="C126" s="58">
        <v>0</v>
      </c>
      <c r="D126" s="58">
        <v>0</v>
      </c>
      <c r="E126" s="58">
        <v>3431</v>
      </c>
      <c r="F126" s="58">
        <v>6853</v>
      </c>
      <c r="G126" s="67">
        <f t="shared" si="1"/>
        <v>0.99737685805887499</v>
      </c>
    </row>
    <row r="127" spans="1:7" ht="20.100000000000001" customHeight="1" thickTop="1" thickBot="1" x14ac:dyDescent="0.25">
      <c r="A127" s="66"/>
      <c r="B127" s="66" t="s">
        <v>12</v>
      </c>
      <c r="C127" s="11">
        <f>SUM(C87:C126)</f>
        <v>710061</v>
      </c>
      <c r="D127" s="11">
        <f>SUM(D87:D126)</f>
        <v>490182.77</v>
      </c>
      <c r="E127" s="11">
        <f>SUM(E87:E126)</f>
        <v>727196.9</v>
      </c>
      <c r="F127" s="11">
        <f>SUM(F87:F126)</f>
        <v>915046.70447600004</v>
      </c>
      <c r="G127" s="67">
        <f t="shared" si="1"/>
        <v>0.25832041428669461</v>
      </c>
    </row>
    <row r="128" spans="1:7" ht="20.100000000000001" customHeight="1" thickTop="1" x14ac:dyDescent="0.2">
      <c r="A128" s="1"/>
      <c r="B128" s="1"/>
      <c r="C128" s="5"/>
      <c r="D128" s="5"/>
      <c r="E128" s="5"/>
      <c r="F128" s="137"/>
      <c r="G128" s="67"/>
    </row>
    <row r="129" spans="1:7" ht="20.100000000000001" customHeight="1" x14ac:dyDescent="0.2">
      <c r="A129" s="9"/>
      <c r="B129" s="9" t="s">
        <v>2</v>
      </c>
      <c r="E129" s="10"/>
      <c r="F129" s="10"/>
      <c r="G129" s="67"/>
    </row>
    <row r="130" spans="1:7" ht="20.100000000000001" customHeight="1" thickBot="1" x14ac:dyDescent="0.25">
      <c r="A130" t="s">
        <v>138</v>
      </c>
      <c r="B130" s="4" t="s">
        <v>324</v>
      </c>
      <c r="C130" s="10">
        <v>194486</v>
      </c>
      <c r="D130" s="10">
        <v>204390</v>
      </c>
      <c r="E130" s="10">
        <v>216437</v>
      </c>
      <c r="F130" s="175">
        <v>224896.36</v>
      </c>
      <c r="G130" s="67">
        <f t="shared" si="1"/>
        <v>3.9084629707489875E-2</v>
      </c>
    </row>
    <row r="131" spans="1:7" ht="20.100000000000001" customHeight="1" thickTop="1" thickBot="1" x14ac:dyDescent="0.25">
      <c r="A131" t="s">
        <v>574</v>
      </c>
      <c r="B131" s="4" t="s">
        <v>566</v>
      </c>
      <c r="C131" s="58">
        <v>0</v>
      </c>
      <c r="D131" s="58">
        <v>0</v>
      </c>
      <c r="E131" s="58">
        <v>1891.75</v>
      </c>
      <c r="F131" s="58">
        <v>168</v>
      </c>
      <c r="G131" s="67">
        <f t="shared" si="1"/>
        <v>-0.91119333950046255</v>
      </c>
    </row>
    <row r="132" spans="1:7" ht="20.100000000000001" customHeight="1" thickTop="1" thickBot="1" x14ac:dyDescent="0.25">
      <c r="A132" t="s">
        <v>139</v>
      </c>
      <c r="B132" s="4" t="s">
        <v>284</v>
      </c>
      <c r="C132" s="58">
        <v>5000</v>
      </c>
      <c r="D132" s="58">
        <v>5039</v>
      </c>
      <c r="E132" s="58">
        <v>5000</v>
      </c>
      <c r="F132" s="58">
        <v>5000</v>
      </c>
      <c r="G132" s="67">
        <f t="shared" si="1"/>
        <v>0</v>
      </c>
    </row>
    <row r="133" spans="1:7" ht="20.100000000000001" customHeight="1" thickTop="1" thickBot="1" x14ac:dyDescent="0.25">
      <c r="A133" t="s">
        <v>140</v>
      </c>
      <c r="B133" s="4" t="s">
        <v>331</v>
      </c>
      <c r="C133" s="58">
        <v>15360</v>
      </c>
      <c r="D133" s="58">
        <v>14720</v>
      </c>
      <c r="E133" s="58">
        <v>17196</v>
      </c>
      <c r="F133" s="170">
        <v>17715</v>
      </c>
      <c r="G133" s="67">
        <f t="shared" ref="G133:G199" si="2">(F133-E133)/E133</f>
        <v>3.0181437543614794E-2</v>
      </c>
    </row>
    <row r="134" spans="1:7" ht="20.100000000000001" customHeight="1" thickTop="1" thickBot="1" x14ac:dyDescent="0.25">
      <c r="A134" s="172" t="s">
        <v>670</v>
      </c>
      <c r="B134" s="172" t="s">
        <v>664</v>
      </c>
      <c r="C134" s="170">
        <v>0</v>
      </c>
      <c r="D134" s="170">
        <v>0</v>
      </c>
      <c r="E134" s="170">
        <v>0</v>
      </c>
      <c r="F134" s="170">
        <f>SUM(F130:F132)*0.44%</f>
        <v>1012.283184</v>
      </c>
      <c r="G134" s="67">
        <v>1</v>
      </c>
    </row>
    <row r="135" spans="1:7" ht="20.100000000000001" customHeight="1" thickTop="1" thickBot="1" x14ac:dyDescent="0.25">
      <c r="A135" t="s">
        <v>141</v>
      </c>
      <c r="B135" s="4" t="s">
        <v>286</v>
      </c>
      <c r="C135" s="58">
        <v>7855</v>
      </c>
      <c r="D135" s="58">
        <v>11610</v>
      </c>
      <c r="E135" s="58">
        <v>12398</v>
      </c>
      <c r="F135" s="170">
        <v>10149</v>
      </c>
      <c r="G135" s="67">
        <f t="shared" si="2"/>
        <v>-0.18140022584287788</v>
      </c>
    </row>
    <row r="136" spans="1:7" ht="20.100000000000001" customHeight="1" thickTop="1" thickBot="1" x14ac:dyDescent="0.25">
      <c r="A136" t="s">
        <v>142</v>
      </c>
      <c r="B136" s="4" t="s">
        <v>287</v>
      </c>
      <c r="C136" s="58">
        <v>31700</v>
      </c>
      <c r="D136" s="58">
        <v>34676</v>
      </c>
      <c r="E136" s="58">
        <v>35476</v>
      </c>
      <c r="F136" s="170">
        <v>38026</v>
      </c>
      <c r="G136" s="67">
        <f t="shared" si="2"/>
        <v>7.1879580561506368E-2</v>
      </c>
    </row>
    <row r="137" spans="1:7" ht="20.100000000000001" customHeight="1" thickTop="1" thickBot="1" x14ac:dyDescent="0.25">
      <c r="A137" s="4" t="s">
        <v>143</v>
      </c>
      <c r="B137" s="4" t="s">
        <v>289</v>
      </c>
      <c r="C137" s="58">
        <v>710</v>
      </c>
      <c r="D137" s="58">
        <v>733</v>
      </c>
      <c r="E137" s="58">
        <v>840</v>
      </c>
      <c r="F137" s="58">
        <v>700</v>
      </c>
      <c r="G137" s="67">
        <f t="shared" si="2"/>
        <v>-0.16666666666666666</v>
      </c>
    </row>
    <row r="138" spans="1:7" ht="20.100000000000001" customHeight="1" thickTop="1" thickBot="1" x14ac:dyDescent="0.25">
      <c r="A138" t="s">
        <v>147</v>
      </c>
      <c r="B138" s="4" t="s">
        <v>293</v>
      </c>
      <c r="C138" s="58">
        <v>300</v>
      </c>
      <c r="D138" s="58">
        <v>81</v>
      </c>
      <c r="E138" s="58">
        <v>300</v>
      </c>
      <c r="F138" s="58">
        <v>300</v>
      </c>
      <c r="G138" s="67">
        <f t="shared" si="2"/>
        <v>0</v>
      </c>
    </row>
    <row r="139" spans="1:7" ht="20.100000000000001" customHeight="1" thickTop="1" thickBot="1" x14ac:dyDescent="0.25">
      <c r="A139" t="s">
        <v>148</v>
      </c>
      <c r="B139" s="4" t="s">
        <v>338</v>
      </c>
      <c r="C139" s="58">
        <v>300</v>
      </c>
      <c r="D139" s="58">
        <v>115</v>
      </c>
      <c r="E139" s="58">
        <v>300</v>
      </c>
      <c r="F139" s="58">
        <v>300</v>
      </c>
      <c r="G139" s="67">
        <f t="shared" si="2"/>
        <v>0</v>
      </c>
    </row>
    <row r="140" spans="1:7" ht="20.100000000000001" customHeight="1" thickTop="1" thickBot="1" x14ac:dyDescent="0.25">
      <c r="A140" t="s">
        <v>144</v>
      </c>
      <c r="B140" s="4" t="s">
        <v>298</v>
      </c>
      <c r="C140" s="58">
        <v>2000</v>
      </c>
      <c r="D140" s="58">
        <v>2021</v>
      </c>
      <c r="E140" s="58">
        <v>2250</v>
      </c>
      <c r="F140" s="58">
        <v>2500</v>
      </c>
      <c r="G140" s="67">
        <f t="shared" si="2"/>
        <v>0.1111111111111111</v>
      </c>
    </row>
    <row r="141" spans="1:7" ht="20.100000000000001" customHeight="1" thickTop="1" thickBot="1" x14ac:dyDescent="0.25">
      <c r="A141" t="s">
        <v>145</v>
      </c>
      <c r="B141" s="4" t="s">
        <v>345</v>
      </c>
      <c r="C141" s="58">
        <v>1000</v>
      </c>
      <c r="D141" s="58">
        <v>745</v>
      </c>
      <c r="E141" s="58">
        <v>1000</v>
      </c>
      <c r="F141" s="58">
        <v>1500</v>
      </c>
      <c r="G141" s="67">
        <f t="shared" si="2"/>
        <v>0.5</v>
      </c>
    </row>
    <row r="142" spans="1:7" ht="20.100000000000001" customHeight="1" thickTop="1" thickBot="1" x14ac:dyDescent="0.25">
      <c r="A142" t="s">
        <v>146</v>
      </c>
      <c r="B142" s="4" t="s">
        <v>346</v>
      </c>
      <c r="C142" s="58">
        <v>2500</v>
      </c>
      <c r="D142" s="58">
        <v>2228</v>
      </c>
      <c r="E142" s="58">
        <v>2500</v>
      </c>
      <c r="F142" s="58">
        <v>3500</v>
      </c>
      <c r="G142" s="67">
        <f t="shared" si="2"/>
        <v>0.4</v>
      </c>
    </row>
    <row r="143" spans="1:7" ht="20.100000000000001" customHeight="1" thickTop="1" thickBot="1" x14ac:dyDescent="0.25">
      <c r="A143" t="s">
        <v>155</v>
      </c>
      <c r="B143" s="4" t="s">
        <v>348</v>
      </c>
      <c r="C143" s="58">
        <v>17000</v>
      </c>
      <c r="D143" s="58">
        <v>19630</v>
      </c>
      <c r="E143" s="58">
        <v>20000</v>
      </c>
      <c r="F143" s="58">
        <v>20000</v>
      </c>
      <c r="G143" s="67">
        <f t="shared" si="2"/>
        <v>0</v>
      </c>
    </row>
    <row r="144" spans="1:7" ht="20.100000000000001" customHeight="1" thickTop="1" thickBot="1" x14ac:dyDescent="0.25">
      <c r="A144" t="s">
        <v>572</v>
      </c>
      <c r="B144" s="4" t="s">
        <v>577</v>
      </c>
      <c r="C144" s="58">
        <v>0</v>
      </c>
      <c r="D144" s="58">
        <v>0</v>
      </c>
      <c r="E144" s="58">
        <v>3000</v>
      </c>
      <c r="F144" s="58">
        <v>3000</v>
      </c>
      <c r="G144" s="67">
        <f t="shared" si="2"/>
        <v>0</v>
      </c>
    </row>
    <row r="145" spans="1:7" ht="20.100000000000001" customHeight="1" thickTop="1" thickBot="1" x14ac:dyDescent="0.25">
      <c r="A145" t="s">
        <v>156</v>
      </c>
      <c r="B145" s="4" t="s">
        <v>349</v>
      </c>
      <c r="C145" s="58">
        <v>1200</v>
      </c>
      <c r="D145" s="58">
        <v>1637</v>
      </c>
      <c r="E145" s="58">
        <v>1200</v>
      </c>
      <c r="F145" s="58">
        <v>1500</v>
      </c>
      <c r="G145" s="67">
        <f t="shared" si="2"/>
        <v>0.25</v>
      </c>
    </row>
    <row r="146" spans="1:7" ht="20.100000000000001" customHeight="1" thickTop="1" thickBot="1" x14ac:dyDescent="0.25">
      <c r="A146" s="4" t="s">
        <v>149</v>
      </c>
      <c r="B146" s="4" t="s">
        <v>337</v>
      </c>
      <c r="C146" s="58">
        <v>6258</v>
      </c>
      <c r="D146" s="58">
        <v>7013</v>
      </c>
      <c r="E146" s="134">
        <v>7950</v>
      </c>
      <c r="F146" s="143">
        <v>7950</v>
      </c>
      <c r="G146" s="67">
        <f t="shared" si="2"/>
        <v>0</v>
      </c>
    </row>
    <row r="147" spans="1:7" ht="20.100000000000001" customHeight="1" thickTop="1" thickBot="1" x14ac:dyDescent="0.25">
      <c r="A147" t="s">
        <v>150</v>
      </c>
      <c r="B147" s="4" t="s">
        <v>339</v>
      </c>
      <c r="C147" s="58">
        <v>3554.04</v>
      </c>
      <c r="D147" s="58">
        <v>2382</v>
      </c>
      <c r="E147" s="58">
        <v>2700</v>
      </c>
      <c r="F147" s="58">
        <v>2700</v>
      </c>
      <c r="G147" s="67">
        <f t="shared" si="2"/>
        <v>0</v>
      </c>
    </row>
    <row r="148" spans="1:7" ht="20.100000000000001" customHeight="1" thickTop="1" thickBot="1" x14ac:dyDescent="0.25">
      <c r="A148" t="s">
        <v>151</v>
      </c>
      <c r="B148" s="4" t="s">
        <v>307</v>
      </c>
      <c r="C148" s="58">
        <v>3500</v>
      </c>
      <c r="D148" s="58">
        <v>3046</v>
      </c>
      <c r="E148" s="58">
        <v>4000</v>
      </c>
      <c r="F148" s="58">
        <v>3500</v>
      </c>
      <c r="G148" s="67">
        <f t="shared" si="2"/>
        <v>-0.125</v>
      </c>
    </row>
    <row r="149" spans="1:7" ht="20.100000000000001" customHeight="1" thickTop="1" thickBot="1" x14ac:dyDescent="0.25">
      <c r="A149" t="s">
        <v>152</v>
      </c>
      <c r="B149" s="4" t="s">
        <v>347</v>
      </c>
      <c r="C149" s="58">
        <v>4700</v>
      </c>
      <c r="D149" s="58">
        <v>5652</v>
      </c>
      <c r="E149" s="58">
        <v>5200</v>
      </c>
      <c r="F149" s="58">
        <v>6000</v>
      </c>
      <c r="G149" s="67">
        <f t="shared" si="2"/>
        <v>0.15384615384615385</v>
      </c>
    </row>
    <row r="150" spans="1:7" ht="20.100000000000001" customHeight="1" thickTop="1" thickBot="1" x14ac:dyDescent="0.25">
      <c r="A150" t="s">
        <v>658</v>
      </c>
      <c r="B150" s="4" t="s">
        <v>309</v>
      </c>
      <c r="C150" s="58">
        <v>800</v>
      </c>
      <c r="D150" s="58">
        <v>3153</v>
      </c>
      <c r="E150" s="58">
        <v>1000</v>
      </c>
      <c r="F150" s="58">
        <v>5000</v>
      </c>
      <c r="G150" s="67">
        <f t="shared" si="2"/>
        <v>4</v>
      </c>
    </row>
    <row r="151" spans="1:7" ht="20.100000000000001" customHeight="1" thickTop="1" thickBot="1" x14ac:dyDescent="0.25">
      <c r="A151" t="s">
        <v>153</v>
      </c>
      <c r="B151" s="4" t="s">
        <v>310</v>
      </c>
      <c r="C151" s="58">
        <v>2000</v>
      </c>
      <c r="D151" s="58">
        <v>1385</v>
      </c>
      <c r="E151" s="58">
        <v>2000</v>
      </c>
      <c r="F151" s="58">
        <v>1600</v>
      </c>
      <c r="G151" s="67">
        <f t="shared" si="2"/>
        <v>-0.2</v>
      </c>
    </row>
    <row r="152" spans="1:7" ht="20.100000000000001" customHeight="1" thickTop="1" thickBot="1" x14ac:dyDescent="0.25">
      <c r="A152" t="s">
        <v>154</v>
      </c>
      <c r="B152" s="4" t="s">
        <v>518</v>
      </c>
      <c r="C152" s="58">
        <v>12000</v>
      </c>
      <c r="D152" s="58">
        <v>11004</v>
      </c>
      <c r="E152" s="58">
        <v>15000</v>
      </c>
      <c r="F152" s="58">
        <v>15000</v>
      </c>
      <c r="G152" s="67">
        <f t="shared" si="2"/>
        <v>0</v>
      </c>
    </row>
    <row r="153" spans="1:7" ht="20.100000000000001" customHeight="1" thickTop="1" thickBot="1" x14ac:dyDescent="0.25">
      <c r="A153" t="s">
        <v>157</v>
      </c>
      <c r="B153" s="4" t="s">
        <v>350</v>
      </c>
      <c r="C153" s="58">
        <v>12000</v>
      </c>
      <c r="D153" s="58">
        <v>12000</v>
      </c>
      <c r="E153" s="58">
        <v>12000</v>
      </c>
      <c r="F153" s="58">
        <v>15000</v>
      </c>
      <c r="G153" s="67">
        <f t="shared" si="2"/>
        <v>0.25</v>
      </c>
    </row>
    <row r="154" spans="1:7" ht="20.100000000000001" customHeight="1" thickTop="1" thickBot="1" x14ac:dyDescent="0.25">
      <c r="A154" s="66"/>
      <c r="B154" s="66" t="s">
        <v>13</v>
      </c>
      <c r="C154" s="11">
        <f>SUM(C130:C153)</f>
        <v>324223.03999999998</v>
      </c>
      <c r="D154" s="11">
        <f>SUM(D130:D153)</f>
        <v>343260</v>
      </c>
      <c r="E154" s="11">
        <f>SUM(E130:E153)</f>
        <v>369638.75</v>
      </c>
      <c r="F154" s="11">
        <f>SUM(F130:F153)</f>
        <v>387016.64318399999</v>
      </c>
      <c r="G154" s="67">
        <f t="shared" si="2"/>
        <v>4.701318025775162E-2</v>
      </c>
    </row>
    <row r="155" spans="1:7" ht="20.100000000000001" customHeight="1" thickTop="1" x14ac:dyDescent="0.2">
      <c r="A155" s="1"/>
      <c r="B155" s="1"/>
      <c r="C155" s="5"/>
      <c r="D155" s="5"/>
      <c r="E155" s="5"/>
      <c r="F155" s="137"/>
      <c r="G155" s="67"/>
    </row>
    <row r="156" spans="1:7" ht="20.100000000000001" customHeight="1" x14ac:dyDescent="0.2">
      <c r="A156" s="9"/>
      <c r="B156" s="9" t="s">
        <v>3</v>
      </c>
      <c r="E156" s="10"/>
      <c r="F156" s="10"/>
      <c r="G156" s="67"/>
    </row>
    <row r="157" spans="1:7" ht="20.100000000000001" customHeight="1" thickBot="1" x14ac:dyDescent="0.25">
      <c r="A157" t="s">
        <v>158</v>
      </c>
      <c r="B157" s="4" t="s">
        <v>324</v>
      </c>
      <c r="C157" s="10">
        <v>55000</v>
      </c>
      <c r="D157" s="10">
        <v>65793</v>
      </c>
      <c r="E157" s="10">
        <v>57000</v>
      </c>
      <c r="F157" s="139">
        <v>70000</v>
      </c>
      <c r="G157" s="67">
        <f t="shared" si="2"/>
        <v>0.22807017543859648</v>
      </c>
    </row>
    <row r="158" spans="1:7" ht="20.100000000000001" customHeight="1" thickTop="1" thickBot="1" x14ac:dyDescent="0.25">
      <c r="A158" t="s">
        <v>159</v>
      </c>
      <c r="B158" s="4" t="s">
        <v>331</v>
      </c>
      <c r="C158" s="58">
        <v>4235</v>
      </c>
      <c r="D158" s="58">
        <v>5033</v>
      </c>
      <c r="E158" s="58">
        <v>4389</v>
      </c>
      <c r="F158" s="58">
        <f>F157*7.7%</f>
        <v>5390</v>
      </c>
      <c r="G158" s="67">
        <f t="shared" si="2"/>
        <v>0.22807017543859648</v>
      </c>
    </row>
    <row r="159" spans="1:7" ht="20.100000000000001" customHeight="1" thickTop="1" thickBot="1" x14ac:dyDescent="0.25">
      <c r="A159" s="171" t="s">
        <v>667</v>
      </c>
      <c r="B159" s="172" t="s">
        <v>664</v>
      </c>
      <c r="C159" s="170">
        <v>0</v>
      </c>
      <c r="D159" s="170">
        <v>0</v>
      </c>
      <c r="E159" s="170">
        <v>0</v>
      </c>
      <c r="F159" s="170">
        <f>SUM(F157:F158)*0.44%</f>
        <v>331.71600000000001</v>
      </c>
      <c r="G159" s="174">
        <v>1</v>
      </c>
    </row>
    <row r="160" spans="1:7" ht="20.100000000000001" customHeight="1" thickTop="1" thickBot="1" x14ac:dyDescent="0.25">
      <c r="A160" t="s">
        <v>160</v>
      </c>
      <c r="B160" s="4" t="s">
        <v>351</v>
      </c>
      <c r="C160" s="58">
        <v>1500</v>
      </c>
      <c r="D160" s="58">
        <v>908</v>
      </c>
      <c r="E160" s="58">
        <v>1000</v>
      </c>
      <c r="F160" s="58">
        <v>1000</v>
      </c>
      <c r="G160" s="67">
        <f t="shared" si="2"/>
        <v>0</v>
      </c>
    </row>
    <row r="161" spans="1:7" ht="20.100000000000001" customHeight="1" thickTop="1" thickBot="1" x14ac:dyDescent="0.25">
      <c r="A161" t="s">
        <v>161</v>
      </c>
      <c r="B161" s="4" t="s">
        <v>293</v>
      </c>
      <c r="C161" s="58">
        <v>2000</v>
      </c>
      <c r="D161" s="58">
        <v>677</v>
      </c>
      <c r="E161" s="58">
        <v>1000</v>
      </c>
      <c r="F161" s="58">
        <v>1000</v>
      </c>
      <c r="G161" s="67">
        <f t="shared" si="2"/>
        <v>0</v>
      </c>
    </row>
    <row r="162" spans="1:7" ht="20.100000000000001" customHeight="1" thickTop="1" thickBot="1" x14ac:dyDescent="0.25">
      <c r="A162" t="s">
        <v>162</v>
      </c>
      <c r="B162" s="4" t="s">
        <v>338</v>
      </c>
      <c r="C162" s="58">
        <v>1600</v>
      </c>
      <c r="D162" s="58">
        <v>788</v>
      </c>
      <c r="E162" s="58">
        <v>1000</v>
      </c>
      <c r="F162" s="58">
        <v>1000</v>
      </c>
      <c r="G162" s="67">
        <f t="shared" si="2"/>
        <v>0</v>
      </c>
    </row>
    <row r="163" spans="1:7" ht="20.100000000000001" customHeight="1" thickTop="1" thickBot="1" x14ac:dyDescent="0.25">
      <c r="A163" t="s">
        <v>163</v>
      </c>
      <c r="B163" s="4" t="s">
        <v>300</v>
      </c>
      <c r="C163" s="58">
        <v>3500</v>
      </c>
      <c r="D163" s="58">
        <v>4544</v>
      </c>
      <c r="E163" s="58">
        <v>4000</v>
      </c>
      <c r="F163" s="58">
        <v>4500</v>
      </c>
      <c r="G163" s="67">
        <f t="shared" si="2"/>
        <v>0.125</v>
      </c>
    </row>
    <row r="164" spans="1:7" ht="20.100000000000001" customHeight="1" thickTop="1" thickBot="1" x14ac:dyDescent="0.25">
      <c r="A164" t="s">
        <v>614</v>
      </c>
      <c r="B164" s="4" t="s">
        <v>580</v>
      </c>
      <c r="C164" s="58">
        <v>0</v>
      </c>
      <c r="D164" s="58">
        <v>0</v>
      </c>
      <c r="E164" s="58">
        <v>500</v>
      </c>
      <c r="F164" s="58">
        <v>500</v>
      </c>
      <c r="G164" s="67">
        <f t="shared" si="2"/>
        <v>0</v>
      </c>
    </row>
    <row r="165" spans="1:7" ht="20.100000000000001" customHeight="1" thickTop="1" thickBot="1" x14ac:dyDescent="0.25">
      <c r="B165" s="4" t="s">
        <v>653</v>
      </c>
      <c r="C165" s="58"/>
      <c r="D165" s="58"/>
      <c r="E165" s="58"/>
      <c r="F165" s="58">
        <v>2500</v>
      </c>
      <c r="G165" s="67">
        <v>1</v>
      </c>
    </row>
    <row r="166" spans="1:7" ht="20.100000000000001" customHeight="1" thickTop="1" thickBot="1" x14ac:dyDescent="0.25">
      <c r="A166" t="s">
        <v>164</v>
      </c>
      <c r="B166" s="4" t="s">
        <v>352</v>
      </c>
      <c r="C166" s="58">
        <v>600</v>
      </c>
      <c r="D166" s="58">
        <v>610</v>
      </c>
      <c r="E166" s="58">
        <v>700</v>
      </c>
      <c r="F166" s="58">
        <v>1000</v>
      </c>
      <c r="G166" s="67">
        <f t="shared" si="2"/>
        <v>0.42857142857142855</v>
      </c>
    </row>
    <row r="167" spans="1:7" ht="20.100000000000001" customHeight="1" thickTop="1" thickBot="1" x14ac:dyDescent="0.25">
      <c r="A167" t="s">
        <v>165</v>
      </c>
      <c r="B167" s="4" t="s">
        <v>307</v>
      </c>
      <c r="C167" s="58">
        <v>4000</v>
      </c>
      <c r="D167" s="58">
        <v>2255</v>
      </c>
      <c r="E167" s="58">
        <v>4000</v>
      </c>
      <c r="F167" s="58">
        <v>3000</v>
      </c>
      <c r="G167" s="67">
        <f t="shared" si="2"/>
        <v>-0.25</v>
      </c>
    </row>
    <row r="168" spans="1:7" ht="20.100000000000001" customHeight="1" thickTop="1" thickBot="1" x14ac:dyDescent="0.25">
      <c r="A168" t="s">
        <v>166</v>
      </c>
      <c r="B168" s="4" t="s">
        <v>347</v>
      </c>
      <c r="C168" s="58">
        <v>2500</v>
      </c>
      <c r="D168" s="58">
        <v>2568</v>
      </c>
      <c r="E168" s="58">
        <v>2500</v>
      </c>
      <c r="F168" s="58">
        <v>2800</v>
      </c>
      <c r="G168" s="67">
        <f t="shared" si="2"/>
        <v>0.12</v>
      </c>
    </row>
    <row r="169" spans="1:7" ht="20.100000000000001" customHeight="1" thickTop="1" thickBot="1" x14ac:dyDescent="0.25">
      <c r="A169" t="s">
        <v>167</v>
      </c>
      <c r="B169" s="4" t="s">
        <v>310</v>
      </c>
      <c r="C169" s="58">
        <v>2000</v>
      </c>
      <c r="D169" s="58">
        <v>1354</v>
      </c>
      <c r="E169" s="58">
        <v>2000</v>
      </c>
      <c r="F169" s="58">
        <v>2000</v>
      </c>
      <c r="G169" s="67">
        <f t="shared" si="2"/>
        <v>0</v>
      </c>
    </row>
    <row r="170" spans="1:7" ht="20.100000000000001" customHeight="1" thickTop="1" thickBot="1" x14ac:dyDescent="0.25">
      <c r="A170" t="s">
        <v>168</v>
      </c>
      <c r="B170" s="4" t="s">
        <v>541</v>
      </c>
      <c r="C170" s="58">
        <v>10000</v>
      </c>
      <c r="D170" s="58">
        <v>6602</v>
      </c>
      <c r="E170" s="58">
        <v>10000</v>
      </c>
      <c r="F170" s="58">
        <v>10000</v>
      </c>
      <c r="G170" s="67">
        <f t="shared" si="2"/>
        <v>0</v>
      </c>
    </row>
    <row r="171" spans="1:7" ht="20.100000000000001" customHeight="1" thickTop="1" thickBot="1" x14ac:dyDescent="0.25">
      <c r="A171" s="4" t="s">
        <v>169</v>
      </c>
      <c r="B171" s="4" t="s">
        <v>337</v>
      </c>
      <c r="C171" s="58">
        <v>8914.84</v>
      </c>
      <c r="D171" s="58">
        <v>10847</v>
      </c>
      <c r="E171" s="58">
        <v>9766</v>
      </c>
      <c r="F171" s="58">
        <v>10000</v>
      </c>
      <c r="G171" s="67">
        <f t="shared" si="2"/>
        <v>2.3960679909891459E-2</v>
      </c>
    </row>
    <row r="172" spans="1:7" ht="20.100000000000001" customHeight="1" thickTop="1" thickBot="1" x14ac:dyDescent="0.25">
      <c r="A172" t="s">
        <v>170</v>
      </c>
      <c r="B172" s="4" t="s">
        <v>501</v>
      </c>
      <c r="C172" s="58">
        <v>10000</v>
      </c>
      <c r="D172" s="58">
        <v>7402</v>
      </c>
      <c r="E172" s="58">
        <v>10000</v>
      </c>
      <c r="F172" s="58">
        <v>10000</v>
      </c>
      <c r="G172" s="67">
        <f t="shared" si="2"/>
        <v>0</v>
      </c>
    </row>
    <row r="173" spans="1:7" ht="20.100000000000001" customHeight="1" thickTop="1" thickBot="1" x14ac:dyDescent="0.25">
      <c r="A173" t="s">
        <v>171</v>
      </c>
      <c r="B173" s="4" t="s">
        <v>354</v>
      </c>
      <c r="C173" s="58">
        <v>5600</v>
      </c>
      <c r="D173" s="58">
        <v>5852</v>
      </c>
      <c r="E173" s="58">
        <v>5600</v>
      </c>
      <c r="F173" s="58">
        <v>5600</v>
      </c>
      <c r="G173" s="67">
        <f t="shared" si="2"/>
        <v>0</v>
      </c>
    </row>
    <row r="174" spans="1:7" ht="20.100000000000001" customHeight="1" thickTop="1" thickBot="1" x14ac:dyDescent="0.25">
      <c r="A174" t="s">
        <v>172</v>
      </c>
      <c r="B174" s="4" t="s">
        <v>355</v>
      </c>
      <c r="C174" s="58">
        <v>5000</v>
      </c>
      <c r="D174" s="58">
        <v>3107</v>
      </c>
      <c r="E174" s="58">
        <v>4000</v>
      </c>
      <c r="F174" s="58">
        <v>4000</v>
      </c>
      <c r="G174" s="67">
        <f t="shared" si="2"/>
        <v>0</v>
      </c>
    </row>
    <row r="175" spans="1:7" ht="20.100000000000001" customHeight="1" thickTop="1" thickBot="1" x14ac:dyDescent="0.25">
      <c r="A175" s="4" t="s">
        <v>173</v>
      </c>
      <c r="B175" s="4" t="s">
        <v>356</v>
      </c>
      <c r="C175" s="58">
        <v>1500</v>
      </c>
      <c r="D175" s="58">
        <v>1100</v>
      </c>
      <c r="E175" s="58">
        <v>1500</v>
      </c>
      <c r="F175" s="58">
        <v>1500</v>
      </c>
      <c r="G175" s="67">
        <f t="shared" si="2"/>
        <v>0</v>
      </c>
    </row>
    <row r="176" spans="1:7" ht="20.100000000000001" customHeight="1" thickTop="1" thickBot="1" x14ac:dyDescent="0.25">
      <c r="A176" t="s">
        <v>174</v>
      </c>
      <c r="B176" s="4" t="s">
        <v>415</v>
      </c>
      <c r="C176" s="58">
        <v>10000</v>
      </c>
      <c r="D176" s="58">
        <v>19182</v>
      </c>
      <c r="E176" s="58">
        <v>10000</v>
      </c>
      <c r="F176" s="58">
        <v>15000</v>
      </c>
      <c r="G176" s="67">
        <f t="shared" si="2"/>
        <v>0.5</v>
      </c>
    </row>
    <row r="177" spans="1:7" ht="20.100000000000001" customHeight="1" thickTop="1" thickBot="1" x14ac:dyDescent="0.25">
      <c r="A177" s="4" t="s">
        <v>175</v>
      </c>
      <c r="B177" s="4" t="s">
        <v>357</v>
      </c>
      <c r="C177" s="58">
        <v>4500</v>
      </c>
      <c r="D177" s="58">
        <v>3813</v>
      </c>
      <c r="E177" s="58">
        <v>5500</v>
      </c>
      <c r="F177" s="58">
        <v>4500</v>
      </c>
      <c r="G177" s="67">
        <f t="shared" si="2"/>
        <v>-0.18181818181818182</v>
      </c>
    </row>
    <row r="178" spans="1:7" ht="20.100000000000001" customHeight="1" thickTop="1" thickBot="1" x14ac:dyDescent="0.25">
      <c r="A178" t="s">
        <v>176</v>
      </c>
      <c r="B178" s="4" t="s">
        <v>342</v>
      </c>
      <c r="C178" s="58">
        <v>3000</v>
      </c>
      <c r="D178" s="58">
        <v>2029</v>
      </c>
      <c r="E178" s="58">
        <v>3000</v>
      </c>
      <c r="F178" s="58">
        <v>3000</v>
      </c>
      <c r="G178" s="67">
        <f t="shared" si="2"/>
        <v>0</v>
      </c>
    </row>
    <row r="179" spans="1:7" ht="20.100000000000001" customHeight="1" thickTop="1" thickBot="1" x14ac:dyDescent="0.25">
      <c r="A179" t="s">
        <v>177</v>
      </c>
      <c r="B179" s="4" t="s">
        <v>358</v>
      </c>
      <c r="C179" s="58">
        <v>3500</v>
      </c>
      <c r="D179" s="58">
        <v>6079</v>
      </c>
      <c r="E179" s="58">
        <v>3500</v>
      </c>
      <c r="F179" s="58">
        <v>4500</v>
      </c>
      <c r="G179" s="67">
        <f t="shared" si="2"/>
        <v>0.2857142857142857</v>
      </c>
    </row>
    <row r="180" spans="1:7" ht="20.100000000000001" customHeight="1" thickTop="1" thickBot="1" x14ac:dyDescent="0.25">
      <c r="A180" t="s">
        <v>178</v>
      </c>
      <c r="B180" s="4" t="s">
        <v>359</v>
      </c>
      <c r="C180" s="58">
        <v>35000</v>
      </c>
      <c r="D180" s="58">
        <v>22348</v>
      </c>
      <c r="E180" s="58">
        <v>35000</v>
      </c>
      <c r="F180" s="136">
        <v>25000</v>
      </c>
      <c r="G180" s="67">
        <f t="shared" si="2"/>
        <v>-0.2857142857142857</v>
      </c>
    </row>
    <row r="181" spans="1:7" ht="20.100000000000001" customHeight="1" thickTop="1" thickBot="1" x14ac:dyDescent="0.25">
      <c r="A181" t="s">
        <v>179</v>
      </c>
      <c r="B181" s="4" t="s">
        <v>554</v>
      </c>
      <c r="C181" s="58">
        <v>48572</v>
      </c>
      <c r="D181" s="58">
        <v>48572</v>
      </c>
      <c r="E181" s="58">
        <v>48572</v>
      </c>
      <c r="F181" s="58">
        <v>48572</v>
      </c>
      <c r="G181" s="67">
        <f t="shared" si="2"/>
        <v>0</v>
      </c>
    </row>
    <row r="182" spans="1:7" ht="20.100000000000001" customHeight="1" thickTop="1" thickBot="1" x14ac:dyDescent="0.25">
      <c r="A182" t="s">
        <v>180</v>
      </c>
      <c r="B182" s="4" t="s">
        <v>555</v>
      </c>
      <c r="C182" s="58">
        <v>3109</v>
      </c>
      <c r="D182" s="58">
        <v>3208</v>
      </c>
      <c r="E182" s="58">
        <v>2065</v>
      </c>
      <c r="F182" s="58">
        <v>1035</v>
      </c>
      <c r="G182" s="67">
        <f t="shared" si="2"/>
        <v>-0.49878934624697335</v>
      </c>
    </row>
    <row r="183" spans="1:7" ht="20.100000000000001" customHeight="1" thickTop="1" thickBot="1" x14ac:dyDescent="0.25">
      <c r="A183" t="s">
        <v>181</v>
      </c>
      <c r="B183" s="4" t="s">
        <v>360</v>
      </c>
      <c r="C183" s="58">
        <v>10000</v>
      </c>
      <c r="D183" s="58">
        <v>10000</v>
      </c>
      <c r="E183" s="58">
        <v>10000</v>
      </c>
      <c r="F183" s="58">
        <v>10000</v>
      </c>
      <c r="G183" s="67">
        <f t="shared" si="2"/>
        <v>0</v>
      </c>
    </row>
    <row r="184" spans="1:7" ht="20.100000000000001" customHeight="1" thickTop="1" thickBot="1" x14ac:dyDescent="0.25">
      <c r="A184" t="s">
        <v>182</v>
      </c>
      <c r="B184" s="4" t="s">
        <v>361</v>
      </c>
      <c r="C184" s="58">
        <v>517</v>
      </c>
      <c r="D184" s="58">
        <v>333</v>
      </c>
      <c r="E184" s="58">
        <v>126</v>
      </c>
      <c r="F184" s="58">
        <v>0</v>
      </c>
      <c r="G184" s="67">
        <f t="shared" si="2"/>
        <v>-1</v>
      </c>
    </row>
    <row r="185" spans="1:7" ht="20.100000000000001" customHeight="1" thickTop="1" thickBot="1" x14ac:dyDescent="0.25">
      <c r="A185" s="4" t="s">
        <v>183</v>
      </c>
      <c r="B185" s="4" t="s">
        <v>362</v>
      </c>
      <c r="C185" s="60">
        <v>40000</v>
      </c>
      <c r="D185" s="60">
        <v>40000</v>
      </c>
      <c r="E185" s="60">
        <v>5000</v>
      </c>
      <c r="F185" s="60">
        <v>20000</v>
      </c>
      <c r="G185" s="67">
        <f t="shared" si="2"/>
        <v>3</v>
      </c>
    </row>
    <row r="186" spans="1:7" ht="20.100000000000001" customHeight="1" thickTop="1" thickBot="1" x14ac:dyDescent="0.25">
      <c r="A186" t="s">
        <v>184</v>
      </c>
      <c r="B186" s="4" t="s">
        <v>363</v>
      </c>
      <c r="C186" s="58">
        <v>150000</v>
      </c>
      <c r="D186" s="58">
        <v>150000</v>
      </c>
      <c r="E186" s="58">
        <v>220000</v>
      </c>
      <c r="F186" s="58">
        <v>250000</v>
      </c>
      <c r="G186" s="67">
        <f t="shared" si="2"/>
        <v>0.13636363636363635</v>
      </c>
    </row>
    <row r="187" spans="1:7" ht="20.100000000000001" customHeight="1" thickTop="1" thickBot="1" x14ac:dyDescent="0.25">
      <c r="A187" s="66"/>
      <c r="B187" s="66" t="s">
        <v>14</v>
      </c>
      <c r="C187" s="11">
        <f>SUM(C157:C186)</f>
        <v>426147.83999999997</v>
      </c>
      <c r="D187" s="11">
        <f>SUM(D157:D186)</f>
        <v>425004</v>
      </c>
      <c r="E187" s="11">
        <f>SUM(E157:E186)</f>
        <v>461718</v>
      </c>
      <c r="F187" s="11">
        <f>SUM(F157:F186)</f>
        <v>517728.71600000001</v>
      </c>
      <c r="G187" s="67">
        <f t="shared" si="2"/>
        <v>0.12130936199151866</v>
      </c>
    </row>
    <row r="188" spans="1:7" s="4" customFormat="1" ht="20.100000000000001" customHeight="1" thickTop="1" x14ac:dyDescent="0.2">
      <c r="A188" s="1"/>
      <c r="B188" s="1"/>
      <c r="C188" s="5"/>
      <c r="D188" s="5"/>
      <c r="E188" s="5"/>
      <c r="F188" s="137"/>
      <c r="G188" s="67"/>
    </row>
    <row r="189" spans="1:7" ht="20.100000000000001" customHeight="1" x14ac:dyDescent="0.2">
      <c r="A189" s="9"/>
      <c r="B189" s="9" t="s">
        <v>15</v>
      </c>
      <c r="E189" s="10"/>
      <c r="F189" s="10"/>
      <c r="G189" s="67"/>
    </row>
    <row r="190" spans="1:7" ht="20.100000000000001" customHeight="1" thickBot="1" x14ac:dyDescent="0.25">
      <c r="A190" t="s">
        <v>185</v>
      </c>
      <c r="B190" s="4" t="s">
        <v>364</v>
      </c>
      <c r="C190" s="10">
        <v>2800</v>
      </c>
      <c r="D190" s="10">
        <v>2580</v>
      </c>
      <c r="E190" s="10">
        <v>2340</v>
      </c>
      <c r="F190" s="139">
        <v>2600</v>
      </c>
      <c r="G190" s="67">
        <f t="shared" si="2"/>
        <v>0.1111111111111111</v>
      </c>
    </row>
    <row r="191" spans="1:7" ht="20.100000000000001" customHeight="1" thickTop="1" thickBot="1" x14ac:dyDescent="0.25">
      <c r="A191" t="s">
        <v>186</v>
      </c>
      <c r="B191" s="4" t="s">
        <v>331</v>
      </c>
      <c r="C191" s="58">
        <v>216</v>
      </c>
      <c r="D191" s="58">
        <v>197</v>
      </c>
      <c r="E191" s="58">
        <v>180</v>
      </c>
      <c r="F191" s="58">
        <v>200</v>
      </c>
      <c r="G191" s="67">
        <f t="shared" si="2"/>
        <v>0.1111111111111111</v>
      </c>
    </row>
    <row r="192" spans="1:7" ht="20.100000000000001" customHeight="1" thickTop="1" thickBot="1" x14ac:dyDescent="0.25">
      <c r="A192" s="171" t="s">
        <v>668</v>
      </c>
      <c r="B192" s="172" t="s">
        <v>664</v>
      </c>
      <c r="C192" s="170">
        <v>0</v>
      </c>
      <c r="D192" s="170">
        <v>0</v>
      </c>
      <c r="E192" s="170">
        <v>0</v>
      </c>
      <c r="F192" s="170">
        <f>SUM(F190*0.44%)</f>
        <v>11.440000000000001</v>
      </c>
      <c r="G192" s="174">
        <v>1</v>
      </c>
    </row>
    <row r="193" spans="1:7" ht="20.100000000000001" customHeight="1" thickTop="1" thickBot="1" x14ac:dyDescent="0.25">
      <c r="A193" t="s">
        <v>187</v>
      </c>
      <c r="B193" s="4" t="s">
        <v>337</v>
      </c>
      <c r="C193" s="58">
        <v>438.01</v>
      </c>
      <c r="D193" s="58">
        <v>482</v>
      </c>
      <c r="E193" s="58">
        <v>527</v>
      </c>
      <c r="F193" s="136">
        <v>527</v>
      </c>
      <c r="G193" s="67">
        <f t="shared" si="2"/>
        <v>0</v>
      </c>
    </row>
    <row r="194" spans="1:7" ht="20.100000000000001" customHeight="1" thickTop="1" thickBot="1" x14ac:dyDescent="0.25">
      <c r="A194" t="s">
        <v>188</v>
      </c>
      <c r="B194" s="4" t="s">
        <v>347</v>
      </c>
      <c r="C194" s="58">
        <v>750</v>
      </c>
      <c r="D194" s="58">
        <v>391</v>
      </c>
      <c r="E194" s="58">
        <v>750</v>
      </c>
      <c r="F194" s="58">
        <v>700</v>
      </c>
      <c r="G194" s="67">
        <f t="shared" si="2"/>
        <v>-6.6666666666666666E-2</v>
      </c>
    </row>
    <row r="195" spans="1:7" ht="20.100000000000001" customHeight="1" thickTop="1" thickBot="1" x14ac:dyDescent="0.25">
      <c r="A195" t="s">
        <v>189</v>
      </c>
      <c r="B195" s="4" t="s">
        <v>310</v>
      </c>
      <c r="C195" s="58">
        <v>1500</v>
      </c>
      <c r="D195" s="58">
        <v>1019</v>
      </c>
      <c r="E195" s="58">
        <v>2000</v>
      </c>
      <c r="F195" s="58">
        <v>1500</v>
      </c>
      <c r="G195" s="67">
        <f t="shared" si="2"/>
        <v>-0.25</v>
      </c>
    </row>
    <row r="196" spans="1:7" ht="20.100000000000001" customHeight="1" thickTop="1" thickBot="1" x14ac:dyDescent="0.25">
      <c r="A196" t="s">
        <v>190</v>
      </c>
      <c r="B196" s="4" t="s">
        <v>311</v>
      </c>
      <c r="C196" s="58">
        <v>1500</v>
      </c>
      <c r="D196" s="58">
        <v>2228</v>
      </c>
      <c r="E196" s="58">
        <v>1750</v>
      </c>
      <c r="F196" s="58">
        <v>2000</v>
      </c>
      <c r="G196" s="67">
        <f t="shared" si="2"/>
        <v>0.14285714285714285</v>
      </c>
    </row>
    <row r="197" spans="1:7" s="63" customFormat="1" ht="20.100000000000001" customHeight="1" thickTop="1" thickBot="1" x14ac:dyDescent="0.25">
      <c r="A197" t="s">
        <v>191</v>
      </c>
      <c r="B197" s="4" t="s">
        <v>365</v>
      </c>
      <c r="C197" s="58">
        <v>3000</v>
      </c>
      <c r="D197" s="58">
        <v>11791</v>
      </c>
      <c r="E197" s="58">
        <v>3000</v>
      </c>
      <c r="F197" s="58">
        <v>3000</v>
      </c>
      <c r="G197" s="67">
        <f t="shared" si="2"/>
        <v>0</v>
      </c>
    </row>
    <row r="198" spans="1:7" ht="20.100000000000001" customHeight="1" thickTop="1" thickBot="1" x14ac:dyDescent="0.25">
      <c r="A198" t="s">
        <v>192</v>
      </c>
      <c r="B198" s="4" t="s">
        <v>366</v>
      </c>
      <c r="C198" s="58">
        <v>1000</v>
      </c>
      <c r="D198" s="58">
        <v>310</v>
      </c>
      <c r="E198" s="58">
        <v>1000</v>
      </c>
      <c r="F198" s="58">
        <v>1000</v>
      </c>
      <c r="G198" s="67">
        <f t="shared" si="2"/>
        <v>0</v>
      </c>
    </row>
    <row r="199" spans="1:7" ht="20.100000000000001" customHeight="1" thickTop="1" thickBot="1" x14ac:dyDescent="0.25">
      <c r="A199" t="s">
        <v>586</v>
      </c>
      <c r="B199" s="4" t="s">
        <v>583</v>
      </c>
      <c r="C199" s="58">
        <v>0</v>
      </c>
      <c r="D199" s="58">
        <v>0</v>
      </c>
      <c r="E199" s="58">
        <v>1000</v>
      </c>
      <c r="F199" s="58">
        <v>1000</v>
      </c>
      <c r="G199" s="67">
        <f t="shared" si="2"/>
        <v>0</v>
      </c>
    </row>
    <row r="200" spans="1:7" ht="20.100000000000001" customHeight="1" thickTop="1" thickBot="1" x14ac:dyDescent="0.25">
      <c r="A200" t="s">
        <v>193</v>
      </c>
      <c r="B200" s="4" t="s">
        <v>367</v>
      </c>
      <c r="C200" s="58">
        <v>3000</v>
      </c>
      <c r="D200" s="58">
        <v>0</v>
      </c>
      <c r="E200" s="58">
        <v>3000</v>
      </c>
      <c r="F200" s="58">
        <v>3000</v>
      </c>
      <c r="G200" s="67">
        <f t="shared" ref="G200:G264" si="3">(F200-E200)/E200</f>
        <v>0</v>
      </c>
    </row>
    <row r="201" spans="1:7" ht="20.100000000000001" customHeight="1" thickTop="1" thickBot="1" x14ac:dyDescent="0.25">
      <c r="A201" t="s">
        <v>195</v>
      </c>
      <c r="B201" s="4" t="s">
        <v>369</v>
      </c>
      <c r="C201" s="58">
        <v>500</v>
      </c>
      <c r="D201" s="58">
        <v>0</v>
      </c>
      <c r="E201" s="58">
        <v>500</v>
      </c>
      <c r="F201" s="58">
        <v>0</v>
      </c>
      <c r="G201" s="67">
        <f t="shared" si="3"/>
        <v>-1</v>
      </c>
    </row>
    <row r="202" spans="1:7" ht="20.100000000000001" customHeight="1" thickTop="1" thickBot="1" x14ac:dyDescent="0.25">
      <c r="A202" s="4" t="s">
        <v>194</v>
      </c>
      <c r="B202" s="4" t="s">
        <v>368</v>
      </c>
      <c r="C202" s="58">
        <v>500</v>
      </c>
      <c r="D202" s="58">
        <v>0</v>
      </c>
      <c r="E202" s="58">
        <v>500</v>
      </c>
      <c r="F202" s="58">
        <v>0</v>
      </c>
      <c r="G202" s="67">
        <f t="shared" si="3"/>
        <v>-1</v>
      </c>
    </row>
    <row r="203" spans="1:7" ht="20.100000000000001" customHeight="1" thickTop="1" thickBot="1" x14ac:dyDescent="0.25">
      <c r="A203" t="s">
        <v>197</v>
      </c>
      <c r="B203" s="4" t="s">
        <v>370</v>
      </c>
      <c r="C203" s="60">
        <v>78163</v>
      </c>
      <c r="D203" s="60">
        <v>78163</v>
      </c>
      <c r="E203" s="60">
        <v>79359</v>
      </c>
      <c r="F203" s="135"/>
      <c r="G203" s="67">
        <f t="shared" si="3"/>
        <v>-1</v>
      </c>
    </row>
    <row r="204" spans="1:7" ht="20.100000000000001" customHeight="1" thickTop="1" thickBot="1" x14ac:dyDescent="0.25">
      <c r="A204" t="s">
        <v>539</v>
      </c>
      <c r="B204" s="4" t="s">
        <v>543</v>
      </c>
      <c r="C204" s="60">
        <v>13000</v>
      </c>
      <c r="D204" s="60">
        <v>12500</v>
      </c>
      <c r="E204" s="60">
        <v>15000</v>
      </c>
      <c r="F204" s="60">
        <v>15000</v>
      </c>
      <c r="G204" s="67">
        <f t="shared" si="3"/>
        <v>0</v>
      </c>
    </row>
    <row r="205" spans="1:7" ht="20.100000000000001" customHeight="1" thickTop="1" thickBot="1" x14ac:dyDescent="0.25">
      <c r="A205" t="s">
        <v>211</v>
      </c>
      <c r="B205" s="4" t="s">
        <v>381</v>
      </c>
      <c r="C205" s="58">
        <v>0</v>
      </c>
      <c r="D205" s="58">
        <v>0</v>
      </c>
      <c r="E205" s="58">
        <v>2000</v>
      </c>
      <c r="F205" s="58">
        <v>2000</v>
      </c>
      <c r="G205" s="67">
        <f t="shared" si="3"/>
        <v>0</v>
      </c>
    </row>
    <row r="206" spans="1:7" ht="20.100000000000001" customHeight="1" thickTop="1" thickBot="1" x14ac:dyDescent="0.25">
      <c r="A206" t="s">
        <v>196</v>
      </c>
      <c r="B206" s="4" t="s">
        <v>416</v>
      </c>
      <c r="C206" s="58">
        <v>2000</v>
      </c>
      <c r="D206" s="58">
        <v>3000</v>
      </c>
      <c r="E206" s="58">
        <v>2000</v>
      </c>
      <c r="F206" s="58">
        <v>3000</v>
      </c>
      <c r="G206" s="67">
        <f t="shared" si="3"/>
        <v>0.5</v>
      </c>
    </row>
    <row r="207" spans="1:7" ht="20.100000000000001" customHeight="1" thickTop="1" thickBot="1" x14ac:dyDescent="0.25">
      <c r="A207" t="s">
        <v>203</v>
      </c>
      <c r="B207" s="4" t="s">
        <v>374</v>
      </c>
      <c r="C207" s="58">
        <v>0</v>
      </c>
      <c r="D207" s="58">
        <v>0</v>
      </c>
      <c r="E207" s="58">
        <v>400</v>
      </c>
      <c r="F207" s="58">
        <v>400</v>
      </c>
      <c r="G207" s="67">
        <f t="shared" si="3"/>
        <v>0</v>
      </c>
    </row>
    <row r="208" spans="1:7" ht="20.100000000000001" customHeight="1" thickTop="1" thickBot="1" x14ac:dyDescent="0.25">
      <c r="A208" t="s">
        <v>519</v>
      </c>
      <c r="B208" s="4" t="s">
        <v>514</v>
      </c>
      <c r="C208" s="58">
        <v>0</v>
      </c>
      <c r="D208" s="58">
        <v>0</v>
      </c>
      <c r="E208" s="58">
        <v>2500</v>
      </c>
      <c r="F208" s="58">
        <v>2500</v>
      </c>
      <c r="G208" s="67">
        <f t="shared" si="3"/>
        <v>0</v>
      </c>
    </row>
    <row r="209" spans="1:7" ht="20.100000000000001" customHeight="1" thickTop="1" thickBot="1" x14ac:dyDescent="0.25">
      <c r="A209" t="s">
        <v>603</v>
      </c>
      <c r="B209" s="4" t="s">
        <v>602</v>
      </c>
      <c r="C209" s="58">
        <v>0</v>
      </c>
      <c r="D209" s="58">
        <v>0</v>
      </c>
      <c r="E209" s="58">
        <v>3000</v>
      </c>
      <c r="F209" s="58">
        <v>3000</v>
      </c>
      <c r="G209" s="67">
        <f t="shared" si="3"/>
        <v>0</v>
      </c>
    </row>
    <row r="210" spans="1:7" ht="20.100000000000001" customHeight="1" thickTop="1" thickBot="1" x14ac:dyDescent="0.25">
      <c r="A210" t="s">
        <v>604</v>
      </c>
      <c r="B210" s="4" t="s">
        <v>559</v>
      </c>
      <c r="C210" s="58">
        <v>0</v>
      </c>
      <c r="D210" s="58">
        <v>0</v>
      </c>
      <c r="E210" s="58">
        <v>350</v>
      </c>
      <c r="F210" s="58">
        <v>350</v>
      </c>
      <c r="G210" s="67">
        <f t="shared" si="3"/>
        <v>0</v>
      </c>
    </row>
    <row r="211" spans="1:7" ht="20.100000000000001" customHeight="1" thickTop="1" thickBot="1" x14ac:dyDescent="0.25">
      <c r="A211" s="65"/>
      <c r="B211" s="65" t="s">
        <v>16</v>
      </c>
      <c r="C211" s="11">
        <f>SUM(C190:C210)</f>
        <v>108367.01</v>
      </c>
      <c r="D211" s="11">
        <f>SUM(D190:D210)</f>
        <v>112661</v>
      </c>
      <c r="E211" s="11">
        <f>SUM(E190:E210)</f>
        <v>121156</v>
      </c>
      <c r="F211" s="11">
        <f>SUM(F190:F210)</f>
        <v>41788.44</v>
      </c>
      <c r="G211" s="67">
        <f t="shared" si="3"/>
        <v>-0.655085674667371</v>
      </c>
    </row>
    <row r="212" spans="1:7" ht="20.100000000000001" customHeight="1" thickTop="1" x14ac:dyDescent="0.2">
      <c r="A212" s="128"/>
      <c r="B212" s="128"/>
      <c r="C212" s="5"/>
      <c r="D212" s="5"/>
      <c r="E212" s="5"/>
      <c r="F212" s="137"/>
      <c r="G212" s="67"/>
    </row>
    <row r="213" spans="1:7" ht="20.100000000000001" customHeight="1" x14ac:dyDescent="0.2">
      <c r="A213" s="9"/>
      <c r="B213" s="9" t="s">
        <v>597</v>
      </c>
      <c r="E213" s="10"/>
      <c r="F213" s="10"/>
      <c r="G213" s="67"/>
    </row>
    <row r="214" spans="1:7" ht="20.100000000000001" customHeight="1" thickBot="1" x14ac:dyDescent="0.25">
      <c r="A214" s="4" t="s">
        <v>198</v>
      </c>
      <c r="B214" s="4" t="s">
        <v>371</v>
      </c>
      <c r="C214" s="10">
        <v>500</v>
      </c>
      <c r="D214" s="10">
        <v>500</v>
      </c>
      <c r="E214" s="10">
        <v>0</v>
      </c>
      <c r="F214" s="139"/>
      <c r="G214" s="67">
        <v>0</v>
      </c>
    </row>
    <row r="215" spans="1:7" ht="20.100000000000001" customHeight="1" thickTop="1" thickBot="1" x14ac:dyDescent="0.25">
      <c r="A215" s="4" t="s">
        <v>199</v>
      </c>
      <c r="B215" s="4" t="s">
        <v>372</v>
      </c>
      <c r="C215" s="58">
        <v>2500</v>
      </c>
      <c r="D215" s="58">
        <v>2500</v>
      </c>
      <c r="E215" s="58">
        <v>0</v>
      </c>
      <c r="F215" s="58"/>
      <c r="G215" s="67">
        <v>0</v>
      </c>
    </row>
    <row r="216" spans="1:7" ht="20.100000000000001" customHeight="1" thickTop="1" thickBot="1" x14ac:dyDescent="0.25">
      <c r="A216" s="4" t="s">
        <v>200</v>
      </c>
      <c r="B216" s="4" t="s">
        <v>498</v>
      </c>
      <c r="C216" s="58">
        <v>200</v>
      </c>
      <c r="D216" s="58">
        <v>200</v>
      </c>
      <c r="E216" s="58">
        <v>0</v>
      </c>
      <c r="F216" s="58"/>
      <c r="G216" s="67">
        <v>0</v>
      </c>
    </row>
    <row r="217" spans="1:7" ht="20.100000000000001" customHeight="1" thickTop="1" thickBot="1" x14ac:dyDescent="0.25">
      <c r="A217" s="4" t="s">
        <v>201</v>
      </c>
      <c r="B217" s="4" t="s">
        <v>499</v>
      </c>
      <c r="C217" s="58">
        <v>5000</v>
      </c>
      <c r="D217" s="58">
        <v>5000</v>
      </c>
      <c r="E217" s="58">
        <v>0</v>
      </c>
      <c r="F217" s="58"/>
      <c r="G217" s="67">
        <v>0</v>
      </c>
    </row>
    <row r="218" spans="1:7" ht="20.100000000000001" customHeight="1" thickTop="1" thickBot="1" x14ac:dyDescent="0.25">
      <c r="A218" s="4" t="s">
        <v>202</v>
      </c>
      <c r="B218" s="4" t="s">
        <v>373</v>
      </c>
      <c r="C218" s="58">
        <v>1000</v>
      </c>
      <c r="D218" s="58">
        <v>1000</v>
      </c>
      <c r="E218" s="58">
        <v>0</v>
      </c>
      <c r="F218" s="58"/>
      <c r="G218" s="67">
        <v>0</v>
      </c>
    </row>
    <row r="219" spans="1:7" ht="20.100000000000001" customHeight="1" thickTop="1" thickBot="1" x14ac:dyDescent="0.25">
      <c r="A219" t="s">
        <v>203</v>
      </c>
      <c r="B219" s="4" t="s">
        <v>374</v>
      </c>
      <c r="C219" s="58">
        <v>400</v>
      </c>
      <c r="D219" s="58">
        <v>400</v>
      </c>
      <c r="E219" s="58">
        <v>0</v>
      </c>
      <c r="F219" s="58"/>
      <c r="G219" s="67">
        <v>0</v>
      </c>
    </row>
    <row r="220" spans="1:7" ht="20.100000000000001" customHeight="1" thickTop="1" thickBot="1" x14ac:dyDescent="0.25">
      <c r="A220" t="s">
        <v>204</v>
      </c>
      <c r="B220" s="4" t="s">
        <v>375</v>
      </c>
      <c r="C220" s="58">
        <v>58338</v>
      </c>
      <c r="D220" s="58">
        <v>58338</v>
      </c>
      <c r="E220" s="58">
        <v>0</v>
      </c>
      <c r="F220" s="58"/>
      <c r="G220" s="67">
        <v>0</v>
      </c>
    </row>
    <row r="221" spans="1:7" ht="20.100000000000001" customHeight="1" thickTop="1" thickBot="1" x14ac:dyDescent="0.25">
      <c r="A221" t="s">
        <v>205</v>
      </c>
      <c r="B221" s="4" t="s">
        <v>593</v>
      </c>
      <c r="C221" s="58">
        <v>3000</v>
      </c>
      <c r="D221" s="58">
        <v>3008</v>
      </c>
      <c r="E221" s="58">
        <v>0</v>
      </c>
      <c r="F221" s="58"/>
      <c r="G221" s="67">
        <v>0</v>
      </c>
    </row>
    <row r="222" spans="1:7" ht="20.100000000000001" customHeight="1" thickTop="1" thickBot="1" x14ac:dyDescent="0.25">
      <c r="A222" t="s">
        <v>206</v>
      </c>
      <c r="B222" s="4" t="s">
        <v>376</v>
      </c>
      <c r="C222" s="58">
        <v>11000</v>
      </c>
      <c r="D222" s="58">
        <v>11000</v>
      </c>
      <c r="E222" s="58">
        <v>0</v>
      </c>
      <c r="F222" s="58"/>
      <c r="G222" s="67">
        <v>0</v>
      </c>
    </row>
    <row r="223" spans="1:7" ht="20.100000000000001" customHeight="1" thickTop="1" thickBot="1" x14ac:dyDescent="0.25">
      <c r="A223" s="4" t="s">
        <v>207</v>
      </c>
      <c r="B223" s="4" t="s">
        <v>377</v>
      </c>
      <c r="C223" s="58">
        <v>375</v>
      </c>
      <c r="D223" s="58">
        <v>375</v>
      </c>
      <c r="E223" s="58">
        <v>0</v>
      </c>
      <c r="F223" s="58"/>
      <c r="G223" s="67">
        <v>0</v>
      </c>
    </row>
    <row r="224" spans="1:7" ht="20.100000000000001" customHeight="1" thickTop="1" thickBot="1" x14ac:dyDescent="0.25">
      <c r="A224" s="4" t="s">
        <v>208</v>
      </c>
      <c r="B224" s="4" t="s">
        <v>379</v>
      </c>
      <c r="C224" s="58">
        <v>1000</v>
      </c>
      <c r="D224" s="58">
        <v>1000</v>
      </c>
      <c r="E224" s="58">
        <v>0</v>
      </c>
      <c r="F224" s="58"/>
      <c r="G224" s="67">
        <v>0</v>
      </c>
    </row>
    <row r="225" spans="1:7" ht="20.100000000000001" customHeight="1" thickTop="1" thickBot="1" x14ac:dyDescent="0.25">
      <c r="A225" s="4" t="s">
        <v>209</v>
      </c>
      <c r="B225" s="4" t="s">
        <v>378</v>
      </c>
      <c r="C225" s="58">
        <v>3000</v>
      </c>
      <c r="D225" s="58">
        <v>3000</v>
      </c>
      <c r="E225" s="58">
        <v>0</v>
      </c>
      <c r="F225" s="58"/>
      <c r="G225" s="67">
        <v>0</v>
      </c>
    </row>
    <row r="226" spans="1:7" ht="20.100000000000001" customHeight="1" thickTop="1" thickBot="1" x14ac:dyDescent="0.25">
      <c r="A226" s="4" t="s">
        <v>210</v>
      </c>
      <c r="B226" s="4" t="s">
        <v>380</v>
      </c>
      <c r="C226" s="58">
        <v>1250</v>
      </c>
      <c r="D226" s="58">
        <v>1250</v>
      </c>
      <c r="E226" s="58">
        <v>0</v>
      </c>
      <c r="F226" s="58"/>
      <c r="G226" s="67">
        <v>0</v>
      </c>
    </row>
    <row r="227" spans="1:7" ht="20.100000000000001" customHeight="1" thickTop="1" thickBot="1" x14ac:dyDescent="0.25">
      <c r="A227" s="4" t="s">
        <v>502</v>
      </c>
      <c r="B227" s="4" t="s">
        <v>500</v>
      </c>
      <c r="C227" s="58">
        <v>6234</v>
      </c>
      <c r="D227" s="58">
        <v>6234</v>
      </c>
      <c r="E227" s="58">
        <v>0</v>
      </c>
      <c r="F227" s="58"/>
      <c r="G227" s="67">
        <v>0</v>
      </c>
    </row>
    <row r="228" spans="1:7" ht="20.100000000000001" customHeight="1" thickTop="1" thickBot="1" x14ac:dyDescent="0.25">
      <c r="A228" t="s">
        <v>211</v>
      </c>
      <c r="B228" s="4" t="s">
        <v>381</v>
      </c>
      <c r="C228" s="58">
        <v>2000</v>
      </c>
      <c r="D228" s="58">
        <v>2000</v>
      </c>
      <c r="E228" s="58">
        <v>0</v>
      </c>
      <c r="F228" s="58"/>
      <c r="G228" s="67">
        <v>0</v>
      </c>
    </row>
    <row r="229" spans="1:7" ht="20.100000000000001" customHeight="1" thickTop="1" thickBot="1" x14ac:dyDescent="0.25">
      <c r="A229" t="s">
        <v>519</v>
      </c>
      <c r="B229" s="4" t="s">
        <v>514</v>
      </c>
      <c r="C229" s="58">
        <v>1500</v>
      </c>
      <c r="D229" s="58">
        <v>1500</v>
      </c>
      <c r="E229" s="58">
        <v>0</v>
      </c>
      <c r="F229" s="58"/>
      <c r="G229" s="67">
        <v>0</v>
      </c>
    </row>
    <row r="230" spans="1:7" ht="20.100000000000001" customHeight="1" thickTop="1" thickBot="1" x14ac:dyDescent="0.25">
      <c r="A230" t="s">
        <v>545</v>
      </c>
      <c r="B230" s="4" t="s">
        <v>527</v>
      </c>
      <c r="C230" s="58">
        <v>1000</v>
      </c>
      <c r="D230" s="58">
        <v>1000</v>
      </c>
      <c r="E230" s="58">
        <v>0</v>
      </c>
      <c r="F230" s="58"/>
      <c r="G230" s="67">
        <v>0</v>
      </c>
    </row>
    <row r="231" spans="1:7" s="9" customFormat="1" ht="18.75" customHeight="1" thickTop="1" thickBot="1" x14ac:dyDescent="0.25">
      <c r="A231" s="127"/>
      <c r="B231" s="127" t="s">
        <v>594</v>
      </c>
      <c r="C231" s="11">
        <f>SUM(C214:C230)</f>
        <v>98297</v>
      </c>
      <c r="D231" s="11">
        <f>SUM(D214:D230)</f>
        <v>98305</v>
      </c>
      <c r="E231" s="11">
        <f>SUM(E214:E230)</f>
        <v>0</v>
      </c>
      <c r="F231" s="11">
        <f>SUM(F214:F230)</f>
        <v>0</v>
      </c>
      <c r="G231" s="67">
        <v>0</v>
      </c>
    </row>
    <row r="232" spans="1:7" ht="20.100000000000001" customHeight="1" thickTop="1" x14ac:dyDescent="0.2">
      <c r="A232" s="128"/>
      <c r="B232" s="128"/>
      <c r="C232" s="5"/>
      <c r="D232" s="5"/>
      <c r="E232" s="5"/>
      <c r="F232" s="137"/>
      <c r="G232" s="67"/>
    </row>
    <row r="233" spans="1:7" s="9" customFormat="1" ht="18.75" customHeight="1" thickBot="1" x14ac:dyDescent="0.25">
      <c r="A233" s="1"/>
      <c r="B233" s="2" t="s">
        <v>585</v>
      </c>
      <c r="C233" s="5"/>
      <c r="D233" s="5"/>
      <c r="E233" s="5"/>
      <c r="F233" s="138"/>
      <c r="G233" s="67"/>
    </row>
    <row r="234" spans="1:7" ht="20.100000000000001" customHeight="1" thickTop="1" thickBot="1" x14ac:dyDescent="0.25">
      <c r="A234" t="s">
        <v>205</v>
      </c>
      <c r="B234" s="4" t="s">
        <v>584</v>
      </c>
      <c r="C234" s="58">
        <v>0</v>
      </c>
      <c r="D234" s="58">
        <v>0</v>
      </c>
      <c r="E234" s="58">
        <v>3000</v>
      </c>
      <c r="F234" s="58">
        <v>3500</v>
      </c>
      <c r="G234" s="67">
        <f t="shared" si="3"/>
        <v>0.16666666666666666</v>
      </c>
    </row>
    <row r="235" spans="1:7" ht="20.100000000000001" customHeight="1" thickTop="1" thickBot="1" x14ac:dyDescent="0.25">
      <c r="A235" s="4" t="s">
        <v>137</v>
      </c>
      <c r="B235" s="4" t="s">
        <v>608</v>
      </c>
      <c r="C235" s="58">
        <v>0</v>
      </c>
      <c r="D235" s="58">
        <v>0</v>
      </c>
      <c r="E235" s="58">
        <v>10000</v>
      </c>
      <c r="F235" s="58">
        <v>11301</v>
      </c>
      <c r="G235" s="67">
        <f t="shared" si="3"/>
        <v>0.13009999999999999</v>
      </c>
    </row>
    <row r="236" spans="1:7" ht="20.100000000000001" customHeight="1" thickTop="1" thickBot="1" x14ac:dyDescent="0.25">
      <c r="A236" t="s">
        <v>601</v>
      </c>
      <c r="B236" s="4" t="s">
        <v>596</v>
      </c>
      <c r="C236" s="58">
        <v>0</v>
      </c>
      <c r="D236" s="58">
        <v>0</v>
      </c>
      <c r="E236" s="58">
        <v>15840</v>
      </c>
      <c r="F236" s="136">
        <v>15840</v>
      </c>
      <c r="G236" s="67">
        <f t="shared" si="3"/>
        <v>0</v>
      </c>
    </row>
    <row r="237" spans="1:7" ht="20.100000000000001" customHeight="1" thickTop="1" thickBot="1" x14ac:dyDescent="0.25">
      <c r="A237" s="9"/>
      <c r="B237" s="9" t="s">
        <v>655</v>
      </c>
      <c r="E237" s="10"/>
      <c r="F237" s="140"/>
      <c r="G237" s="67"/>
    </row>
    <row r="238" spans="1:7" ht="20.100000000000001" customHeight="1" thickTop="1" thickBot="1" x14ac:dyDescent="0.25">
      <c r="A238" s="4" t="s">
        <v>198</v>
      </c>
      <c r="B238" s="4" t="s">
        <v>371</v>
      </c>
      <c r="C238" s="58">
        <v>0</v>
      </c>
      <c r="D238" s="58">
        <v>0</v>
      </c>
      <c r="E238" s="58">
        <v>500</v>
      </c>
      <c r="F238" s="58"/>
      <c r="G238" s="67">
        <f t="shared" si="3"/>
        <v>-1</v>
      </c>
    </row>
    <row r="239" spans="1:7" ht="20.100000000000001" customHeight="1" thickTop="1" thickBot="1" x14ac:dyDescent="0.25">
      <c r="A239" s="4" t="s">
        <v>199</v>
      </c>
      <c r="B239" s="4" t="s">
        <v>372</v>
      </c>
      <c r="C239" s="58">
        <v>0</v>
      </c>
      <c r="D239" s="58">
        <v>0</v>
      </c>
      <c r="E239" s="58">
        <v>3500</v>
      </c>
      <c r="F239" s="58"/>
      <c r="G239" s="67">
        <f t="shared" si="3"/>
        <v>-1</v>
      </c>
    </row>
    <row r="240" spans="1:7" ht="20.100000000000001" customHeight="1" thickTop="1" thickBot="1" x14ac:dyDescent="0.25">
      <c r="A240" s="4" t="s">
        <v>207</v>
      </c>
      <c r="B240" s="4" t="s">
        <v>377</v>
      </c>
      <c r="C240" s="58">
        <v>0</v>
      </c>
      <c r="D240" s="58">
        <v>0</v>
      </c>
      <c r="E240" s="58">
        <v>375</v>
      </c>
      <c r="F240" s="58"/>
      <c r="G240" s="67">
        <f t="shared" si="3"/>
        <v>-1</v>
      </c>
    </row>
    <row r="241" spans="1:7" ht="19.899999999999999" customHeight="1" thickTop="1" thickBot="1" x14ac:dyDescent="0.25">
      <c r="A241" s="4" t="s">
        <v>208</v>
      </c>
      <c r="B241" s="4" t="s">
        <v>379</v>
      </c>
      <c r="C241" s="58">
        <v>0</v>
      </c>
      <c r="D241" s="58">
        <v>0</v>
      </c>
      <c r="E241" s="58">
        <v>1000</v>
      </c>
      <c r="F241" s="58"/>
      <c r="G241" s="67">
        <f t="shared" si="3"/>
        <v>-1</v>
      </c>
    </row>
    <row r="242" spans="1:7" ht="19.899999999999999" customHeight="1" thickTop="1" thickBot="1" x14ac:dyDescent="0.25">
      <c r="A242" s="4" t="s">
        <v>209</v>
      </c>
      <c r="B242" s="4" t="s">
        <v>378</v>
      </c>
      <c r="C242" s="58">
        <v>0</v>
      </c>
      <c r="D242" s="58">
        <v>0</v>
      </c>
      <c r="E242" s="58">
        <v>3000</v>
      </c>
      <c r="F242" s="58"/>
      <c r="G242" s="67">
        <f t="shared" si="3"/>
        <v>-1</v>
      </c>
    </row>
    <row r="243" spans="1:7" ht="19.899999999999999" customHeight="1" thickTop="1" thickBot="1" x14ac:dyDescent="0.25">
      <c r="A243" s="4" t="s">
        <v>210</v>
      </c>
      <c r="B243" s="4" t="s">
        <v>380</v>
      </c>
      <c r="C243" s="58">
        <v>0</v>
      </c>
      <c r="D243" s="58">
        <v>0</v>
      </c>
      <c r="E243" s="58">
        <v>1500</v>
      </c>
      <c r="F243" s="58"/>
      <c r="G243" s="67">
        <f t="shared" si="3"/>
        <v>-1</v>
      </c>
    </row>
    <row r="244" spans="1:7" ht="19.899999999999999" customHeight="1" thickTop="1" thickBot="1" x14ac:dyDescent="0.25">
      <c r="A244" t="s">
        <v>545</v>
      </c>
      <c r="B244" s="4" t="s">
        <v>527</v>
      </c>
      <c r="C244" s="58">
        <v>0</v>
      </c>
      <c r="D244" s="58">
        <v>0</v>
      </c>
      <c r="E244" s="58">
        <v>5000</v>
      </c>
      <c r="F244" s="58"/>
      <c r="G244" s="67">
        <f t="shared" si="3"/>
        <v>-1</v>
      </c>
    </row>
    <row r="245" spans="1:7" ht="19.899999999999999" customHeight="1" thickTop="1" thickBot="1" x14ac:dyDescent="0.25">
      <c r="A245" t="s">
        <v>605</v>
      </c>
      <c r="B245" s="4" t="s">
        <v>560</v>
      </c>
      <c r="C245" s="58">
        <v>0</v>
      </c>
      <c r="D245" s="58">
        <v>0</v>
      </c>
      <c r="E245" s="58">
        <v>1885</v>
      </c>
      <c r="F245" s="58"/>
      <c r="G245" s="67">
        <f t="shared" si="3"/>
        <v>-1</v>
      </c>
    </row>
    <row r="246" spans="1:7" ht="19.899999999999999" customHeight="1" thickTop="1" thickBot="1" x14ac:dyDescent="0.25">
      <c r="B246" s="4" t="s">
        <v>654</v>
      </c>
      <c r="C246" s="58"/>
      <c r="D246" s="58"/>
      <c r="E246" s="58"/>
      <c r="F246" s="58"/>
      <c r="G246" s="67"/>
    </row>
    <row r="247" spans="1:7" ht="19.899999999999999" customHeight="1" thickTop="1" thickBot="1" x14ac:dyDescent="0.25">
      <c r="B247" s="9" t="s">
        <v>656</v>
      </c>
      <c r="C247" s="58"/>
      <c r="D247" s="58"/>
      <c r="E247" s="58"/>
      <c r="F247" s="58"/>
      <c r="G247" s="67"/>
    </row>
    <row r="248" spans="1:7" ht="20.100000000000001" customHeight="1" thickTop="1" thickBot="1" x14ac:dyDescent="0.25">
      <c r="A248" t="s">
        <v>204</v>
      </c>
      <c r="B248" s="4" t="s">
        <v>375</v>
      </c>
      <c r="C248" s="58">
        <v>0</v>
      </c>
      <c r="D248" s="58">
        <v>0</v>
      </c>
      <c r="E248" s="58">
        <v>58338</v>
      </c>
      <c r="F248" s="58">
        <v>60088</v>
      </c>
      <c r="G248" s="67">
        <f t="shared" si="3"/>
        <v>2.9997600191984643E-2</v>
      </c>
    </row>
    <row r="249" spans="1:7" ht="19.899999999999999" customHeight="1" thickTop="1" thickBot="1" x14ac:dyDescent="0.25">
      <c r="A249" t="s">
        <v>206</v>
      </c>
      <c r="B249" s="4" t="s">
        <v>376</v>
      </c>
      <c r="C249" s="58">
        <v>0</v>
      </c>
      <c r="D249" s="58">
        <v>0</v>
      </c>
      <c r="E249" s="58">
        <v>12500</v>
      </c>
      <c r="F249" s="58">
        <v>12500</v>
      </c>
      <c r="G249" s="67">
        <f t="shared" si="3"/>
        <v>0</v>
      </c>
    </row>
    <row r="250" spans="1:7" ht="19.899999999999999" customHeight="1" thickTop="1" thickBot="1" x14ac:dyDescent="0.25">
      <c r="A250" s="12"/>
      <c r="B250" s="127" t="s">
        <v>598</v>
      </c>
      <c r="C250" s="11">
        <f>SUM(C233:C249)</f>
        <v>0</v>
      </c>
      <c r="D250" s="11">
        <f>SUM(D233:D249)</f>
        <v>0</v>
      </c>
      <c r="E250" s="11">
        <f>SUM(E233:E249)</f>
        <v>116438</v>
      </c>
      <c r="F250" s="11">
        <f>SUM(F233:F249)</f>
        <v>103229</v>
      </c>
      <c r="G250" s="67">
        <f t="shared" si="3"/>
        <v>-0.11344234700012024</v>
      </c>
    </row>
    <row r="251" spans="1:7" ht="19.899999999999999" customHeight="1" thickTop="1" thickBot="1" x14ac:dyDescent="0.25">
      <c r="C251" s="38"/>
      <c r="D251" s="38"/>
      <c r="E251" s="38"/>
      <c r="F251" s="64"/>
      <c r="G251" s="67"/>
    </row>
    <row r="252" spans="1:7" ht="20.100000000000001" customHeight="1" thickTop="1" thickBot="1" x14ac:dyDescent="0.3">
      <c r="A252" s="44"/>
      <c r="B252" s="44" t="s">
        <v>10</v>
      </c>
      <c r="C252" s="43">
        <f>+C54+C60+C84+C127+C154+C187+C211+C231+C250</f>
        <v>2754188.8099999996</v>
      </c>
      <c r="D252" s="43">
        <f>+D54+D60+D84+D127+D154+D187+D211+D231+D250</f>
        <v>2586354.1100000003</v>
      </c>
      <c r="E252" s="43">
        <f>+E54+E60+E84+E127+E154+E187+E211+E231+E250</f>
        <v>2949952.85</v>
      </c>
      <c r="F252" s="43">
        <f>+F54+F60+F84+F127+F154+F187+F211+F231+F250</f>
        <v>3282701.8697600001</v>
      </c>
      <c r="G252" s="67">
        <f t="shared" si="3"/>
        <v>0.11279808074220578</v>
      </c>
    </row>
    <row r="253" spans="1:7" ht="20.100000000000001" customHeight="1" thickTop="1" x14ac:dyDescent="0.2">
      <c r="A253" s="9"/>
      <c r="B253" s="9"/>
      <c r="C253" s="38"/>
      <c r="D253" s="38"/>
      <c r="E253" s="38"/>
      <c r="F253" s="141"/>
      <c r="G253" s="67"/>
    </row>
    <row r="254" spans="1:7" ht="20.100000000000001" customHeight="1" x14ac:dyDescent="0.2">
      <c r="A254" s="9"/>
      <c r="B254" s="9" t="s">
        <v>548</v>
      </c>
      <c r="E254" s="10"/>
      <c r="F254" s="10"/>
      <c r="G254" s="67"/>
    </row>
    <row r="255" spans="1:7" ht="20.100000000000001" customHeight="1" thickBot="1" x14ac:dyDescent="0.25">
      <c r="A255" s="4" t="s">
        <v>212</v>
      </c>
      <c r="B255" s="4" t="s">
        <v>329</v>
      </c>
      <c r="C255" s="10">
        <v>393726</v>
      </c>
      <c r="D255" s="10">
        <v>400269</v>
      </c>
      <c r="E255" s="10">
        <v>412443.2</v>
      </c>
      <c r="F255" s="176">
        <v>440297.3</v>
      </c>
      <c r="G255" s="67">
        <f t="shared" si="3"/>
        <v>6.7534390189970345E-2</v>
      </c>
    </row>
    <row r="256" spans="1:7" ht="20.100000000000001" customHeight="1" thickTop="1" thickBot="1" x14ac:dyDescent="0.25">
      <c r="A256" s="4" t="s">
        <v>576</v>
      </c>
      <c r="B256" s="4" t="s">
        <v>566</v>
      </c>
      <c r="C256" s="58">
        <v>0</v>
      </c>
      <c r="D256" s="58">
        <v>0</v>
      </c>
      <c r="E256" s="58">
        <v>2459</v>
      </c>
      <c r="F256" s="170">
        <v>5475.67</v>
      </c>
      <c r="G256" s="67">
        <f t="shared" si="3"/>
        <v>1.2267873119154129</v>
      </c>
    </row>
    <row r="257" spans="1:7" ht="20.100000000000001" customHeight="1" thickTop="1" thickBot="1" x14ac:dyDescent="0.25">
      <c r="A257" t="s">
        <v>214</v>
      </c>
      <c r="B257" s="4" t="s">
        <v>45</v>
      </c>
      <c r="C257" s="58">
        <v>45000</v>
      </c>
      <c r="D257" s="58">
        <v>59666</v>
      </c>
      <c r="E257" s="58">
        <v>50000</v>
      </c>
      <c r="F257" s="170">
        <v>50000</v>
      </c>
      <c r="G257" s="67">
        <f t="shared" si="3"/>
        <v>0</v>
      </c>
    </row>
    <row r="258" spans="1:7" ht="20.100000000000001" customHeight="1" thickTop="1" thickBot="1" x14ac:dyDescent="0.25">
      <c r="A258" s="4" t="s">
        <v>213</v>
      </c>
      <c r="B258" s="4" t="s">
        <v>284</v>
      </c>
      <c r="C258" s="58">
        <v>10000</v>
      </c>
      <c r="D258" s="58">
        <v>12135</v>
      </c>
      <c r="E258" s="58">
        <v>12500</v>
      </c>
      <c r="F258" s="170">
        <v>20000</v>
      </c>
      <c r="G258" s="67">
        <f t="shared" si="3"/>
        <v>0.6</v>
      </c>
    </row>
    <row r="259" spans="1:7" ht="20.100000000000001" customHeight="1" thickTop="1" thickBot="1" x14ac:dyDescent="0.25">
      <c r="A259" t="s">
        <v>215</v>
      </c>
      <c r="B259" s="4" t="s">
        <v>331</v>
      </c>
      <c r="C259" s="58">
        <v>34167</v>
      </c>
      <c r="D259" s="58">
        <v>32131</v>
      </c>
      <c r="E259" s="58">
        <v>36760</v>
      </c>
      <c r="F259" s="170">
        <v>39715</v>
      </c>
      <c r="G259" s="67">
        <f t="shared" si="3"/>
        <v>8.038628944504897E-2</v>
      </c>
    </row>
    <row r="260" spans="1:7" ht="20.100000000000001" customHeight="1" thickTop="1" thickBot="1" x14ac:dyDescent="0.25">
      <c r="A260" s="171" t="s">
        <v>671</v>
      </c>
      <c r="B260" s="172" t="s">
        <v>664</v>
      </c>
      <c r="C260" s="170">
        <v>0</v>
      </c>
      <c r="D260" s="170">
        <v>0</v>
      </c>
      <c r="E260" s="170">
        <v>0</v>
      </c>
      <c r="F260" s="170">
        <f>SUM(F255:F258)*0.44%</f>
        <v>2269.4010680000001</v>
      </c>
      <c r="G260" s="67">
        <v>1</v>
      </c>
    </row>
    <row r="261" spans="1:7" ht="20.100000000000001" customHeight="1" thickTop="1" thickBot="1" x14ac:dyDescent="0.25">
      <c r="A261" s="4" t="s">
        <v>216</v>
      </c>
      <c r="B261" s="4" t="s">
        <v>286</v>
      </c>
      <c r="C261" s="58">
        <v>29614</v>
      </c>
      <c r="D261" s="58">
        <v>31877</v>
      </c>
      <c r="E261" s="58">
        <v>31638</v>
      </c>
      <c r="F261" s="170">
        <v>35944</v>
      </c>
      <c r="G261" s="67">
        <f t="shared" si="3"/>
        <v>0.13610215563562805</v>
      </c>
    </row>
    <row r="262" spans="1:7" ht="20.100000000000001" customHeight="1" thickTop="1" thickBot="1" x14ac:dyDescent="0.25">
      <c r="A262" s="4" t="s">
        <v>217</v>
      </c>
      <c r="B262" s="4" t="s">
        <v>526</v>
      </c>
      <c r="C262" s="58">
        <v>65251</v>
      </c>
      <c r="D262" s="58">
        <v>64843</v>
      </c>
      <c r="E262" s="58">
        <v>63481</v>
      </c>
      <c r="F262" s="170">
        <v>55868</v>
      </c>
      <c r="G262" s="67">
        <f t="shared" si="3"/>
        <v>-0.11992564704399741</v>
      </c>
    </row>
    <row r="263" spans="1:7" ht="20.100000000000001" customHeight="1" thickTop="1" thickBot="1" x14ac:dyDescent="0.25">
      <c r="A263" s="4" t="s">
        <v>644</v>
      </c>
      <c r="B263" s="4" t="s">
        <v>645</v>
      </c>
      <c r="C263" s="58">
        <v>0</v>
      </c>
      <c r="D263" s="58">
        <v>0</v>
      </c>
      <c r="E263" s="58">
        <v>0</v>
      </c>
      <c r="F263" s="170">
        <v>0</v>
      </c>
      <c r="G263" s="67">
        <v>0</v>
      </c>
    </row>
    <row r="264" spans="1:7" ht="20.100000000000001" customHeight="1" thickTop="1" thickBot="1" x14ac:dyDescent="0.25">
      <c r="A264" s="4" t="s">
        <v>218</v>
      </c>
      <c r="B264" s="4" t="s">
        <v>289</v>
      </c>
      <c r="C264" s="58">
        <v>2325</v>
      </c>
      <c r="D264" s="58">
        <v>2333</v>
      </c>
      <c r="E264" s="58">
        <v>2970</v>
      </c>
      <c r="F264" s="170">
        <v>3040</v>
      </c>
      <c r="G264" s="67">
        <f t="shared" si="3"/>
        <v>2.3569023569023569E-2</v>
      </c>
    </row>
    <row r="265" spans="1:7" ht="20.100000000000001" customHeight="1" thickTop="1" thickBot="1" x14ac:dyDescent="0.25">
      <c r="A265" t="s">
        <v>219</v>
      </c>
      <c r="B265" s="4" t="s">
        <v>382</v>
      </c>
      <c r="C265" s="58">
        <v>3500</v>
      </c>
      <c r="D265" s="58">
        <v>3185</v>
      </c>
      <c r="E265" s="58">
        <v>3500</v>
      </c>
      <c r="F265" s="58">
        <v>3750</v>
      </c>
      <c r="G265" s="67">
        <f t="shared" ref="G265:G324" si="4">(F265-E265)/E265</f>
        <v>7.1428571428571425E-2</v>
      </c>
    </row>
    <row r="266" spans="1:7" ht="20.100000000000001" customHeight="1" thickTop="1" thickBot="1" x14ac:dyDescent="0.25">
      <c r="A266" s="4" t="s">
        <v>223</v>
      </c>
      <c r="B266" s="4" t="s">
        <v>383</v>
      </c>
      <c r="C266" s="58">
        <v>200</v>
      </c>
      <c r="D266" s="58">
        <v>108</v>
      </c>
      <c r="E266" s="58">
        <v>200</v>
      </c>
      <c r="F266" s="58">
        <v>200</v>
      </c>
      <c r="G266" s="67">
        <f t="shared" si="4"/>
        <v>0</v>
      </c>
    </row>
    <row r="267" spans="1:7" ht="20.100000000000001" customHeight="1" thickTop="1" thickBot="1" x14ac:dyDescent="0.25">
      <c r="A267" s="4" t="s">
        <v>221</v>
      </c>
      <c r="B267" s="4" t="s">
        <v>338</v>
      </c>
      <c r="C267" s="58">
        <v>200</v>
      </c>
      <c r="D267" s="58">
        <v>96</v>
      </c>
      <c r="E267" s="58">
        <v>200</v>
      </c>
      <c r="F267" s="58">
        <v>200</v>
      </c>
      <c r="G267" s="67">
        <f t="shared" si="4"/>
        <v>0</v>
      </c>
    </row>
    <row r="268" spans="1:7" ht="20.100000000000001" customHeight="1" thickTop="1" thickBot="1" x14ac:dyDescent="0.25">
      <c r="A268" s="4" t="s">
        <v>220</v>
      </c>
      <c r="B268" s="4" t="s">
        <v>298</v>
      </c>
      <c r="C268" s="58">
        <v>1000</v>
      </c>
      <c r="D268" s="58">
        <v>49</v>
      </c>
      <c r="E268" s="58">
        <v>1000</v>
      </c>
      <c r="F268" s="58">
        <v>500</v>
      </c>
      <c r="G268" s="67">
        <f t="shared" si="4"/>
        <v>-0.5</v>
      </c>
    </row>
    <row r="269" spans="1:7" ht="20.100000000000001" customHeight="1" thickTop="1" thickBot="1" x14ac:dyDescent="0.25">
      <c r="A269" t="s">
        <v>222</v>
      </c>
      <c r="B269" s="4" t="s">
        <v>300</v>
      </c>
      <c r="C269" s="58">
        <v>3300</v>
      </c>
      <c r="D269" s="58">
        <v>4622</v>
      </c>
      <c r="E269" s="58">
        <v>2800</v>
      </c>
      <c r="F269" s="58">
        <v>4000</v>
      </c>
      <c r="G269" s="67">
        <f t="shared" si="4"/>
        <v>0.42857142857142855</v>
      </c>
    </row>
    <row r="270" spans="1:7" ht="20.100000000000001" customHeight="1" thickTop="1" thickBot="1" x14ac:dyDescent="0.25">
      <c r="A270" t="s">
        <v>615</v>
      </c>
      <c r="B270" s="4" t="s">
        <v>580</v>
      </c>
      <c r="C270" s="58">
        <v>0</v>
      </c>
      <c r="D270" s="58">
        <v>0</v>
      </c>
      <c r="E270" s="58">
        <v>1000</v>
      </c>
      <c r="F270" s="58">
        <v>1000</v>
      </c>
      <c r="G270" s="67">
        <f t="shared" si="4"/>
        <v>0</v>
      </c>
    </row>
    <row r="271" spans="1:7" ht="20.100000000000001" customHeight="1" thickTop="1" thickBot="1" x14ac:dyDescent="0.25">
      <c r="A271" s="4" t="s">
        <v>224</v>
      </c>
      <c r="B271" s="4" t="s">
        <v>384</v>
      </c>
      <c r="C271" s="58">
        <v>33488.639999999999</v>
      </c>
      <c r="D271" s="58">
        <v>34441</v>
      </c>
      <c r="E271" s="58">
        <v>33623</v>
      </c>
      <c r="F271" s="136">
        <v>33623</v>
      </c>
      <c r="G271" s="67">
        <f t="shared" si="4"/>
        <v>0</v>
      </c>
    </row>
    <row r="272" spans="1:7" ht="20.100000000000001" customHeight="1" thickTop="1" thickBot="1" x14ac:dyDescent="0.25">
      <c r="A272" t="s">
        <v>225</v>
      </c>
      <c r="B272" s="4" t="s">
        <v>307</v>
      </c>
      <c r="C272" s="58">
        <v>9000</v>
      </c>
      <c r="D272" s="58">
        <v>6228</v>
      </c>
      <c r="E272" s="58">
        <v>9000</v>
      </c>
      <c r="F272" s="58">
        <v>7500</v>
      </c>
      <c r="G272" s="67">
        <f t="shared" si="4"/>
        <v>-0.16666666666666666</v>
      </c>
    </row>
    <row r="273" spans="1:7" ht="20.100000000000001" customHeight="1" thickTop="1" thickBot="1" x14ac:dyDescent="0.25">
      <c r="A273" t="s">
        <v>226</v>
      </c>
      <c r="B273" s="4" t="s">
        <v>417</v>
      </c>
      <c r="C273" s="58">
        <v>2700</v>
      </c>
      <c r="D273" s="58">
        <v>2565</v>
      </c>
      <c r="E273" s="58">
        <v>3000</v>
      </c>
      <c r="F273" s="58">
        <v>3000</v>
      </c>
      <c r="G273" s="67">
        <f t="shared" si="4"/>
        <v>0</v>
      </c>
    </row>
    <row r="274" spans="1:7" ht="20.100000000000001" customHeight="1" thickTop="1" thickBot="1" x14ac:dyDescent="0.25">
      <c r="A274" s="4" t="s">
        <v>230</v>
      </c>
      <c r="B274" s="4" t="s">
        <v>418</v>
      </c>
      <c r="C274" s="58">
        <v>18000</v>
      </c>
      <c r="D274" s="58">
        <v>14970</v>
      </c>
      <c r="E274" s="58">
        <v>16000</v>
      </c>
      <c r="F274" s="58">
        <v>17000</v>
      </c>
      <c r="G274" s="67">
        <f t="shared" si="4"/>
        <v>6.25E-2</v>
      </c>
    </row>
    <row r="275" spans="1:7" ht="20.100000000000001" customHeight="1" thickTop="1" thickBot="1" x14ac:dyDescent="0.25">
      <c r="A275" t="s">
        <v>227</v>
      </c>
      <c r="B275" s="4" t="s">
        <v>310</v>
      </c>
      <c r="C275" s="58">
        <v>2000</v>
      </c>
      <c r="D275" s="58">
        <v>1548</v>
      </c>
      <c r="E275" s="58">
        <v>2000</v>
      </c>
      <c r="F275" s="58">
        <v>1750</v>
      </c>
      <c r="G275" s="67">
        <f t="shared" si="4"/>
        <v>-0.125</v>
      </c>
    </row>
    <row r="276" spans="1:7" ht="20.100000000000001" customHeight="1" thickTop="1" thickBot="1" x14ac:dyDescent="0.25">
      <c r="A276" s="4" t="s">
        <v>228</v>
      </c>
      <c r="B276" s="4" t="s">
        <v>311</v>
      </c>
      <c r="C276" s="58">
        <v>1500</v>
      </c>
      <c r="D276" s="58">
        <v>1870</v>
      </c>
      <c r="E276" s="58">
        <v>1800</v>
      </c>
      <c r="F276" s="58">
        <v>2000</v>
      </c>
      <c r="G276" s="67">
        <f t="shared" si="4"/>
        <v>0.1111111111111111</v>
      </c>
    </row>
    <row r="277" spans="1:7" ht="20.100000000000001" customHeight="1" thickTop="1" thickBot="1" x14ac:dyDescent="0.25">
      <c r="A277" t="s">
        <v>229</v>
      </c>
      <c r="B277" s="4" t="s">
        <v>312</v>
      </c>
      <c r="C277" s="58">
        <v>8000</v>
      </c>
      <c r="D277" s="58">
        <v>7617</v>
      </c>
      <c r="E277" s="58">
        <v>8000</v>
      </c>
      <c r="F277" s="58">
        <v>10000</v>
      </c>
      <c r="G277" s="67">
        <f t="shared" si="4"/>
        <v>0.25</v>
      </c>
    </row>
    <row r="278" spans="1:7" ht="20.100000000000001" customHeight="1" thickTop="1" thickBot="1" x14ac:dyDescent="0.25">
      <c r="A278" t="s">
        <v>231</v>
      </c>
      <c r="B278" s="4" t="s">
        <v>385</v>
      </c>
      <c r="C278" s="58">
        <v>600</v>
      </c>
      <c r="D278" s="58">
        <v>0</v>
      </c>
      <c r="E278" s="58">
        <v>600</v>
      </c>
      <c r="F278" s="58">
        <v>500</v>
      </c>
      <c r="G278" s="67">
        <f t="shared" si="4"/>
        <v>-0.16666666666666666</v>
      </c>
    </row>
    <row r="279" spans="1:7" ht="20.100000000000001" customHeight="1" thickTop="1" thickBot="1" x14ac:dyDescent="0.25">
      <c r="A279" s="4" t="s">
        <v>232</v>
      </c>
      <c r="B279" s="4" t="s">
        <v>353</v>
      </c>
      <c r="C279" s="58">
        <v>300</v>
      </c>
      <c r="D279" s="58">
        <v>416</v>
      </c>
      <c r="E279" s="58">
        <v>300</v>
      </c>
      <c r="F279" s="58">
        <v>500</v>
      </c>
      <c r="G279" s="67">
        <f t="shared" si="4"/>
        <v>0.66666666666666663</v>
      </c>
    </row>
    <row r="280" spans="1:7" ht="20.100000000000001" customHeight="1" thickTop="1" thickBot="1" x14ac:dyDescent="0.25">
      <c r="A280" t="s">
        <v>233</v>
      </c>
      <c r="B280" s="4" t="s">
        <v>386</v>
      </c>
      <c r="C280" s="58">
        <v>1000</v>
      </c>
      <c r="D280" s="58">
        <v>1923</v>
      </c>
      <c r="E280" s="58">
        <v>2000</v>
      </c>
      <c r="F280" s="58">
        <v>500</v>
      </c>
      <c r="G280" s="67">
        <f t="shared" si="4"/>
        <v>-0.75</v>
      </c>
    </row>
    <row r="281" spans="1:7" ht="20.100000000000001" customHeight="1" thickTop="1" thickBot="1" x14ac:dyDescent="0.25">
      <c r="A281" s="4" t="s">
        <v>234</v>
      </c>
      <c r="B281" s="4" t="s">
        <v>387</v>
      </c>
      <c r="C281" s="58">
        <v>55000</v>
      </c>
      <c r="D281" s="58">
        <v>52628</v>
      </c>
      <c r="E281" s="58">
        <v>60000</v>
      </c>
      <c r="F281" s="58">
        <v>65000</v>
      </c>
      <c r="G281" s="67">
        <f t="shared" si="4"/>
        <v>8.3333333333333329E-2</v>
      </c>
    </row>
    <row r="282" spans="1:7" ht="20.100000000000001" customHeight="1" thickTop="1" thickBot="1" x14ac:dyDescent="0.25">
      <c r="A282" s="4" t="s">
        <v>249</v>
      </c>
      <c r="B282" s="4" t="s">
        <v>392</v>
      </c>
      <c r="C282" s="58">
        <v>500</v>
      </c>
      <c r="D282" s="58"/>
      <c r="E282" s="58">
        <v>500</v>
      </c>
      <c r="F282" s="58">
        <v>500</v>
      </c>
      <c r="G282" s="67">
        <f t="shared" si="4"/>
        <v>0</v>
      </c>
    </row>
    <row r="283" spans="1:7" ht="20.100000000000001" customHeight="1" thickTop="1" thickBot="1" x14ac:dyDescent="0.25">
      <c r="A283" s="4" t="s">
        <v>235</v>
      </c>
      <c r="B283" s="4" t="s">
        <v>425</v>
      </c>
      <c r="C283" s="58">
        <v>15000</v>
      </c>
      <c r="D283" s="58">
        <v>18509</v>
      </c>
      <c r="E283" s="58">
        <v>15000</v>
      </c>
      <c r="F283" s="58">
        <v>16000</v>
      </c>
      <c r="G283" s="67">
        <f t="shared" si="4"/>
        <v>6.6666666666666666E-2</v>
      </c>
    </row>
    <row r="284" spans="1:7" ht="20.100000000000001" customHeight="1" thickTop="1" thickBot="1" x14ac:dyDescent="0.25">
      <c r="A284" s="4" t="s">
        <v>240</v>
      </c>
      <c r="B284" s="4" t="s">
        <v>426</v>
      </c>
      <c r="C284" s="58">
        <v>1000</v>
      </c>
      <c r="D284" s="58">
        <v>316</v>
      </c>
      <c r="E284" s="58">
        <v>1000</v>
      </c>
      <c r="F284" s="58">
        <v>1000</v>
      </c>
      <c r="G284" s="67">
        <f t="shared" si="4"/>
        <v>0</v>
      </c>
    </row>
    <row r="285" spans="1:7" ht="20.100000000000001" customHeight="1" thickTop="1" thickBot="1" x14ac:dyDescent="0.25">
      <c r="A285" s="4" t="s">
        <v>236</v>
      </c>
      <c r="B285" s="4" t="s">
        <v>421</v>
      </c>
      <c r="C285" s="58">
        <v>500</v>
      </c>
      <c r="D285" s="58">
        <v>699</v>
      </c>
      <c r="E285" s="58">
        <v>500</v>
      </c>
      <c r="F285" s="58">
        <v>750</v>
      </c>
      <c r="G285" s="67">
        <f t="shared" si="4"/>
        <v>0.5</v>
      </c>
    </row>
    <row r="286" spans="1:7" ht="20.100000000000001" customHeight="1" thickTop="1" thickBot="1" x14ac:dyDescent="0.25">
      <c r="A286" s="4" t="s">
        <v>238</v>
      </c>
      <c r="B286" s="4" t="s">
        <v>419</v>
      </c>
      <c r="C286" s="58">
        <v>1000</v>
      </c>
      <c r="D286" s="58">
        <v>1034</v>
      </c>
      <c r="E286" s="58">
        <v>1000</v>
      </c>
      <c r="F286" s="58">
        <v>1500</v>
      </c>
      <c r="G286" s="67">
        <f t="shared" si="4"/>
        <v>0.5</v>
      </c>
    </row>
    <row r="287" spans="1:7" ht="20.100000000000001" customHeight="1" thickTop="1" thickBot="1" x14ac:dyDescent="0.25">
      <c r="A287" t="s">
        <v>239</v>
      </c>
      <c r="B287" s="4" t="s">
        <v>420</v>
      </c>
      <c r="C287" s="58">
        <v>500</v>
      </c>
      <c r="D287" s="58">
        <v>470</v>
      </c>
      <c r="E287" s="58">
        <v>500</v>
      </c>
      <c r="F287" s="58">
        <v>750</v>
      </c>
      <c r="G287" s="67">
        <f t="shared" si="4"/>
        <v>0.5</v>
      </c>
    </row>
    <row r="288" spans="1:7" ht="20.100000000000001" customHeight="1" thickTop="1" thickBot="1" x14ac:dyDescent="0.25">
      <c r="A288" s="4" t="s">
        <v>241</v>
      </c>
      <c r="B288" s="4" t="s">
        <v>561</v>
      </c>
      <c r="C288" s="58">
        <v>500</v>
      </c>
      <c r="D288" s="58">
        <v>621</v>
      </c>
      <c r="E288" s="58">
        <v>500</v>
      </c>
      <c r="F288" s="58">
        <v>250</v>
      </c>
      <c r="G288" s="67">
        <f t="shared" si="4"/>
        <v>-0.5</v>
      </c>
    </row>
    <row r="289" spans="1:7" ht="20.100000000000001" customHeight="1" thickTop="1" thickBot="1" x14ac:dyDescent="0.25">
      <c r="A289" s="4" t="s">
        <v>242</v>
      </c>
      <c r="B289" s="4" t="s">
        <v>422</v>
      </c>
      <c r="C289" s="58">
        <v>1000</v>
      </c>
      <c r="D289" s="58">
        <v>717</v>
      </c>
      <c r="E289" s="58">
        <v>1000</v>
      </c>
      <c r="F289" s="58">
        <v>1000</v>
      </c>
      <c r="G289" s="67">
        <f t="shared" si="4"/>
        <v>0</v>
      </c>
    </row>
    <row r="290" spans="1:7" ht="20.100000000000001" customHeight="1" thickTop="1" thickBot="1" x14ac:dyDescent="0.25">
      <c r="A290" t="s">
        <v>243</v>
      </c>
      <c r="B290" s="4" t="s">
        <v>424</v>
      </c>
      <c r="C290" s="58">
        <v>500</v>
      </c>
      <c r="D290" s="58">
        <v>0</v>
      </c>
      <c r="E290" s="58">
        <v>500</v>
      </c>
      <c r="F290" s="58">
        <v>500</v>
      </c>
      <c r="G290" s="67">
        <f t="shared" si="4"/>
        <v>0</v>
      </c>
    </row>
    <row r="291" spans="1:7" ht="20.100000000000001" customHeight="1" thickTop="1" thickBot="1" x14ac:dyDescent="0.25">
      <c r="A291" s="4" t="s">
        <v>244</v>
      </c>
      <c r="B291" s="4" t="s">
        <v>423</v>
      </c>
      <c r="C291" s="58">
        <v>1500</v>
      </c>
      <c r="D291" s="58">
        <v>1207</v>
      </c>
      <c r="E291" s="58">
        <v>1500</v>
      </c>
      <c r="F291" s="58">
        <v>2000</v>
      </c>
      <c r="G291" s="67">
        <f t="shared" si="4"/>
        <v>0.33333333333333331</v>
      </c>
    </row>
    <row r="292" spans="1:7" ht="20.100000000000001" customHeight="1" thickTop="1" thickBot="1" x14ac:dyDescent="0.25">
      <c r="A292" s="4" t="s">
        <v>247</v>
      </c>
      <c r="B292" s="4" t="s">
        <v>427</v>
      </c>
      <c r="C292" s="58">
        <v>1000</v>
      </c>
      <c r="D292" s="58">
        <v>1725</v>
      </c>
      <c r="E292" s="58">
        <v>1000</v>
      </c>
      <c r="F292" s="58">
        <v>1000</v>
      </c>
      <c r="G292" s="67">
        <f t="shared" si="4"/>
        <v>0</v>
      </c>
    </row>
    <row r="293" spans="1:7" ht="20.100000000000001" customHeight="1" thickTop="1" thickBot="1" x14ac:dyDescent="0.25">
      <c r="A293" s="4" t="s">
        <v>237</v>
      </c>
      <c r="B293" s="4" t="s">
        <v>388</v>
      </c>
      <c r="C293" s="58">
        <v>500</v>
      </c>
      <c r="D293" s="58">
        <v>0</v>
      </c>
      <c r="E293" s="58">
        <v>500</v>
      </c>
      <c r="F293" s="58">
        <v>500</v>
      </c>
      <c r="G293" s="67">
        <f t="shared" si="4"/>
        <v>0</v>
      </c>
    </row>
    <row r="294" spans="1:7" ht="20.100000000000001" customHeight="1" thickTop="1" thickBot="1" x14ac:dyDescent="0.25">
      <c r="A294" s="4" t="s">
        <v>251</v>
      </c>
      <c r="B294" s="4" t="s">
        <v>394</v>
      </c>
      <c r="C294" s="58">
        <v>11000</v>
      </c>
      <c r="D294" s="58">
        <v>12167</v>
      </c>
      <c r="E294" s="58">
        <v>10000</v>
      </c>
      <c r="F294" s="58">
        <v>10000</v>
      </c>
      <c r="G294" s="67">
        <f t="shared" si="4"/>
        <v>0</v>
      </c>
    </row>
    <row r="295" spans="1:7" ht="20.100000000000001" customHeight="1" thickTop="1" thickBot="1" x14ac:dyDescent="0.25">
      <c r="A295" s="4" t="s">
        <v>245</v>
      </c>
      <c r="B295" s="4" t="s">
        <v>389</v>
      </c>
      <c r="C295" s="58">
        <v>1200</v>
      </c>
      <c r="D295" s="58">
        <v>898</v>
      </c>
      <c r="E295" s="58">
        <v>1000</v>
      </c>
      <c r="F295" s="58">
        <v>1000</v>
      </c>
      <c r="G295" s="67">
        <f t="shared" si="4"/>
        <v>0</v>
      </c>
    </row>
    <row r="296" spans="1:7" ht="20.25" customHeight="1" thickTop="1" thickBot="1" x14ac:dyDescent="0.25">
      <c r="A296" t="s">
        <v>246</v>
      </c>
      <c r="B296" s="4" t="s">
        <v>390</v>
      </c>
      <c r="C296" s="58">
        <v>9000</v>
      </c>
      <c r="D296" s="58">
        <v>8791</v>
      </c>
      <c r="E296" s="58">
        <v>9000</v>
      </c>
      <c r="F296" s="58">
        <v>10000</v>
      </c>
      <c r="G296" s="67">
        <f t="shared" si="4"/>
        <v>0.1111111111111111</v>
      </c>
    </row>
    <row r="297" spans="1:7" ht="20.100000000000001" customHeight="1" thickTop="1" thickBot="1" x14ac:dyDescent="0.25">
      <c r="A297" s="4" t="s">
        <v>248</v>
      </c>
      <c r="B297" s="4" t="s">
        <v>391</v>
      </c>
      <c r="C297" s="58">
        <v>10000</v>
      </c>
      <c r="D297" s="58">
        <v>9621</v>
      </c>
      <c r="E297" s="58">
        <v>10000</v>
      </c>
      <c r="F297" s="58">
        <v>10000</v>
      </c>
      <c r="G297" s="67">
        <f t="shared" si="4"/>
        <v>0</v>
      </c>
    </row>
    <row r="298" spans="1:7" ht="20.100000000000001" customHeight="1" thickTop="1" thickBot="1" x14ac:dyDescent="0.25">
      <c r="A298" s="4" t="s">
        <v>250</v>
      </c>
      <c r="B298" s="4" t="s">
        <v>393</v>
      </c>
      <c r="C298" s="60">
        <v>7000</v>
      </c>
      <c r="D298" s="60">
        <v>2273</v>
      </c>
      <c r="E298" s="60">
        <v>7000</v>
      </c>
      <c r="F298" s="60">
        <v>7000</v>
      </c>
      <c r="G298" s="67">
        <f t="shared" si="4"/>
        <v>0</v>
      </c>
    </row>
    <row r="299" spans="1:7" ht="20.100000000000001" customHeight="1" thickTop="1" thickBot="1" x14ac:dyDescent="0.25">
      <c r="A299" s="4" t="s">
        <v>252</v>
      </c>
      <c r="B299" s="4" t="s">
        <v>395</v>
      </c>
      <c r="C299" s="58">
        <v>1000</v>
      </c>
      <c r="D299" s="58">
        <v>630</v>
      </c>
      <c r="E299" s="58">
        <v>1000</v>
      </c>
      <c r="F299" s="58">
        <v>1000</v>
      </c>
      <c r="G299" s="67">
        <f t="shared" si="4"/>
        <v>0</v>
      </c>
    </row>
    <row r="300" spans="1:7" ht="20.100000000000001" customHeight="1" thickTop="1" thickBot="1" x14ac:dyDescent="0.25">
      <c r="A300" s="4" t="s">
        <v>253</v>
      </c>
      <c r="B300" s="4" t="s">
        <v>396</v>
      </c>
      <c r="C300" s="58">
        <v>2000</v>
      </c>
      <c r="D300" s="58">
        <v>2034</v>
      </c>
      <c r="E300" s="58">
        <v>2500</v>
      </c>
      <c r="F300" s="58">
        <v>2600</v>
      </c>
      <c r="G300" s="67">
        <f t="shared" si="4"/>
        <v>0.04</v>
      </c>
    </row>
    <row r="301" spans="1:7" ht="20.100000000000001" customHeight="1" thickTop="1" thickBot="1" x14ac:dyDescent="0.25">
      <c r="A301" s="4" t="s">
        <v>254</v>
      </c>
      <c r="B301" s="4" t="s">
        <v>428</v>
      </c>
      <c r="C301" s="58">
        <v>1000</v>
      </c>
      <c r="D301" s="58">
        <v>44</v>
      </c>
      <c r="E301" s="58">
        <v>1000</v>
      </c>
      <c r="F301" s="58">
        <v>1000</v>
      </c>
      <c r="G301" s="67">
        <f t="shared" si="4"/>
        <v>0</v>
      </c>
    </row>
    <row r="302" spans="1:7" ht="20.100000000000001" customHeight="1" thickTop="1" thickBot="1" x14ac:dyDescent="0.25">
      <c r="A302" s="4" t="s">
        <v>257</v>
      </c>
      <c r="B302" s="4" t="s">
        <v>429</v>
      </c>
      <c r="C302" s="58">
        <v>1000</v>
      </c>
      <c r="D302" s="58">
        <v>0</v>
      </c>
      <c r="E302" s="58">
        <v>1000</v>
      </c>
      <c r="F302" s="58">
        <v>1000</v>
      </c>
      <c r="G302" s="67">
        <f t="shared" si="4"/>
        <v>0</v>
      </c>
    </row>
    <row r="303" spans="1:7" ht="20.100000000000001" customHeight="1" thickTop="1" thickBot="1" x14ac:dyDescent="0.25">
      <c r="A303" t="s">
        <v>255</v>
      </c>
      <c r="B303" s="4" t="s">
        <v>397</v>
      </c>
      <c r="C303" s="58">
        <v>2000</v>
      </c>
      <c r="D303" s="58">
        <v>4818</v>
      </c>
      <c r="E303" s="58">
        <v>2000</v>
      </c>
      <c r="F303" s="58">
        <v>5000</v>
      </c>
      <c r="G303" s="67">
        <f t="shared" si="4"/>
        <v>1.5</v>
      </c>
    </row>
    <row r="304" spans="1:7" ht="20.100000000000001" customHeight="1" thickTop="1" thickBot="1" x14ac:dyDescent="0.25">
      <c r="A304" t="s">
        <v>256</v>
      </c>
      <c r="B304" s="4" t="s">
        <v>398</v>
      </c>
      <c r="C304" s="58">
        <v>15000</v>
      </c>
      <c r="D304" s="58">
        <v>13986</v>
      </c>
      <c r="E304" s="58">
        <v>15000</v>
      </c>
      <c r="F304" s="58">
        <v>15000</v>
      </c>
      <c r="G304" s="67">
        <f t="shared" si="4"/>
        <v>0</v>
      </c>
    </row>
    <row r="305" spans="1:7" ht="20.100000000000001" customHeight="1" thickTop="1" thickBot="1" x14ac:dyDescent="0.25">
      <c r="A305" t="s">
        <v>258</v>
      </c>
      <c r="B305" s="4" t="s">
        <v>399</v>
      </c>
      <c r="C305" s="58">
        <v>5000</v>
      </c>
      <c r="D305" s="58">
        <v>4500</v>
      </c>
      <c r="E305" s="58">
        <v>5000</v>
      </c>
      <c r="F305" s="58">
        <v>5500</v>
      </c>
      <c r="G305" s="67">
        <f t="shared" si="4"/>
        <v>0.1</v>
      </c>
    </row>
    <row r="306" spans="1:7" ht="20.100000000000001" customHeight="1" thickTop="1" thickBot="1" x14ac:dyDescent="0.25">
      <c r="A306" s="4" t="s">
        <v>259</v>
      </c>
      <c r="B306" s="4" t="s">
        <v>400</v>
      </c>
      <c r="C306" s="58">
        <v>7000</v>
      </c>
      <c r="D306" s="58">
        <v>5540</v>
      </c>
      <c r="E306" s="58">
        <v>28400</v>
      </c>
      <c r="F306" s="58">
        <v>30000</v>
      </c>
      <c r="G306" s="67">
        <f t="shared" si="4"/>
        <v>5.6338028169014086E-2</v>
      </c>
    </row>
    <row r="307" spans="1:7" ht="20.100000000000001" customHeight="1" thickTop="1" thickBot="1" x14ac:dyDescent="0.25">
      <c r="A307" t="s">
        <v>260</v>
      </c>
      <c r="B307" s="4" t="s">
        <v>401</v>
      </c>
      <c r="C307" s="61">
        <v>4500</v>
      </c>
      <c r="D307" s="61">
        <v>3142</v>
      </c>
      <c r="E307" s="61">
        <v>4500</v>
      </c>
      <c r="F307" s="61">
        <v>4500</v>
      </c>
      <c r="G307" s="67">
        <f t="shared" si="4"/>
        <v>0</v>
      </c>
    </row>
    <row r="308" spans="1:7" ht="20.100000000000001" customHeight="1" thickTop="1" thickBot="1" x14ac:dyDescent="0.25">
      <c r="A308" s="4" t="s">
        <v>261</v>
      </c>
      <c r="B308" s="4" t="s">
        <v>402</v>
      </c>
      <c r="C308" s="61">
        <v>6500</v>
      </c>
      <c r="D308" s="61">
        <v>0</v>
      </c>
      <c r="E308" s="61">
        <v>0</v>
      </c>
      <c r="F308" s="61">
        <v>0</v>
      </c>
      <c r="G308" s="67">
        <v>0</v>
      </c>
    </row>
    <row r="309" spans="1:7" ht="20.100000000000001" customHeight="1" thickTop="1" thickBot="1" x14ac:dyDescent="0.25">
      <c r="A309" s="4" t="s">
        <v>547</v>
      </c>
      <c r="B309" s="4" t="s">
        <v>546</v>
      </c>
      <c r="C309" s="61">
        <v>10000</v>
      </c>
      <c r="D309" s="61">
        <v>3626</v>
      </c>
      <c r="E309" s="61">
        <v>10000</v>
      </c>
      <c r="F309" s="61">
        <v>10000</v>
      </c>
      <c r="G309" s="67">
        <f t="shared" si="4"/>
        <v>0</v>
      </c>
    </row>
    <row r="310" spans="1:7" ht="20.100000000000001" customHeight="1" thickTop="1" thickBot="1" x14ac:dyDescent="0.25">
      <c r="A310" t="s">
        <v>262</v>
      </c>
      <c r="B310" s="4" t="s">
        <v>403</v>
      </c>
      <c r="C310" s="58">
        <v>7500</v>
      </c>
      <c r="D310" s="58">
        <v>7325</v>
      </c>
      <c r="E310" s="58">
        <v>7500</v>
      </c>
      <c r="F310" s="58">
        <v>10000</v>
      </c>
      <c r="G310" s="67">
        <f t="shared" si="4"/>
        <v>0.33333333333333331</v>
      </c>
    </row>
    <row r="311" spans="1:7" ht="20.100000000000001" customHeight="1" thickTop="1" thickBot="1" x14ac:dyDescent="0.25">
      <c r="A311" s="4" t="s">
        <v>263</v>
      </c>
      <c r="B311" s="4" t="s">
        <v>404</v>
      </c>
      <c r="C311" s="58">
        <v>130000</v>
      </c>
      <c r="D311" s="58">
        <v>103475</v>
      </c>
      <c r="E311" s="58">
        <v>120000</v>
      </c>
      <c r="F311" s="58">
        <v>120000</v>
      </c>
      <c r="G311" s="67">
        <f t="shared" si="4"/>
        <v>0</v>
      </c>
    </row>
    <row r="312" spans="1:7" ht="20.100000000000001" customHeight="1" thickTop="1" thickBot="1" x14ac:dyDescent="0.25">
      <c r="A312" t="s">
        <v>264</v>
      </c>
      <c r="B312" s="4" t="s">
        <v>405</v>
      </c>
      <c r="C312" s="58">
        <v>100000</v>
      </c>
      <c r="D312" s="58">
        <v>79900</v>
      </c>
      <c r="E312" s="58">
        <v>100000</v>
      </c>
      <c r="F312" s="58">
        <v>100000</v>
      </c>
      <c r="G312" s="67">
        <f t="shared" si="4"/>
        <v>0</v>
      </c>
    </row>
    <row r="313" spans="1:7" ht="20.100000000000001" customHeight="1" thickTop="1" thickBot="1" x14ac:dyDescent="0.25">
      <c r="A313" t="s">
        <v>265</v>
      </c>
      <c r="B313" s="4" t="s">
        <v>406</v>
      </c>
      <c r="C313" s="58">
        <v>40000</v>
      </c>
      <c r="D313" s="58">
        <v>15796</v>
      </c>
      <c r="E313" s="58">
        <v>40000</v>
      </c>
      <c r="F313" s="58">
        <v>35000</v>
      </c>
      <c r="G313" s="67">
        <f t="shared" si="4"/>
        <v>-0.125</v>
      </c>
    </row>
    <row r="314" spans="1:7" ht="20.100000000000001" customHeight="1" thickTop="1" thickBot="1" x14ac:dyDescent="0.25">
      <c r="A314" t="s">
        <v>266</v>
      </c>
      <c r="B314" s="4" t="s">
        <v>407</v>
      </c>
      <c r="C314" s="58">
        <v>325000</v>
      </c>
      <c r="D314" s="58">
        <v>271425</v>
      </c>
      <c r="E314" s="58">
        <v>295000</v>
      </c>
      <c r="F314" s="58">
        <v>300000</v>
      </c>
      <c r="G314" s="67">
        <f t="shared" si="4"/>
        <v>1.6949152542372881E-2</v>
      </c>
    </row>
    <row r="315" spans="1:7" ht="20.100000000000001" customHeight="1" thickTop="1" thickBot="1" x14ac:dyDescent="0.25">
      <c r="A315" s="4" t="s">
        <v>267</v>
      </c>
      <c r="B315" s="4" t="s">
        <v>408</v>
      </c>
      <c r="C315" s="58">
        <v>140000</v>
      </c>
      <c r="D315" s="58">
        <v>86756</v>
      </c>
      <c r="E315" s="58">
        <v>140000</v>
      </c>
      <c r="F315" s="58">
        <v>140000</v>
      </c>
      <c r="G315" s="67">
        <f t="shared" si="4"/>
        <v>0</v>
      </c>
    </row>
    <row r="316" spans="1:7" ht="20.100000000000001" customHeight="1" thickTop="1" thickBot="1" x14ac:dyDescent="0.25">
      <c r="A316" s="4" t="s">
        <v>268</v>
      </c>
      <c r="B316" s="4" t="s">
        <v>430</v>
      </c>
      <c r="C316" s="58">
        <v>43200</v>
      </c>
      <c r="D316" s="58">
        <v>43200</v>
      </c>
      <c r="E316" s="58">
        <v>43200</v>
      </c>
      <c r="F316" s="58">
        <v>43200</v>
      </c>
      <c r="G316" s="67">
        <f t="shared" si="4"/>
        <v>0</v>
      </c>
    </row>
    <row r="317" spans="1:7" ht="20.100000000000001" customHeight="1" thickTop="1" thickBot="1" x14ac:dyDescent="0.25">
      <c r="A317" s="4" t="s">
        <v>269</v>
      </c>
      <c r="B317" s="4" t="s">
        <v>409</v>
      </c>
      <c r="C317" s="58">
        <v>15761</v>
      </c>
      <c r="D317" s="58">
        <v>15761</v>
      </c>
      <c r="E317" s="58">
        <v>14068</v>
      </c>
      <c r="F317" s="58">
        <v>12312</v>
      </c>
      <c r="G317" s="67">
        <f t="shared" si="4"/>
        <v>-0.12482229172590276</v>
      </c>
    </row>
    <row r="318" spans="1:7" ht="20.100000000000001" customHeight="1" thickTop="1" thickBot="1" x14ac:dyDescent="0.25">
      <c r="A318" s="4" t="s">
        <v>270</v>
      </c>
      <c r="B318" s="4" t="s">
        <v>410</v>
      </c>
      <c r="C318" s="58">
        <v>7046</v>
      </c>
      <c r="D318" s="58">
        <v>7046</v>
      </c>
      <c r="E318" s="58">
        <v>7046</v>
      </c>
      <c r="F318" s="58">
        <v>7046</v>
      </c>
      <c r="G318" s="67">
        <f t="shared" si="4"/>
        <v>0</v>
      </c>
    </row>
    <row r="319" spans="1:7" ht="20.100000000000001" customHeight="1" thickTop="1" thickBot="1" x14ac:dyDescent="0.25">
      <c r="A319" s="4" t="s">
        <v>271</v>
      </c>
      <c r="B319" s="4" t="s">
        <v>411</v>
      </c>
      <c r="C319" s="58">
        <v>30000</v>
      </c>
      <c r="D319" s="58">
        <v>30000</v>
      </c>
      <c r="E319" s="58">
        <v>0</v>
      </c>
      <c r="F319" s="58">
        <v>0</v>
      </c>
      <c r="G319" s="67">
        <v>0</v>
      </c>
    </row>
    <row r="320" spans="1:7" ht="20.100000000000001" customHeight="1" thickTop="1" thickBot="1" x14ac:dyDescent="0.25">
      <c r="A320" s="4" t="s">
        <v>272</v>
      </c>
      <c r="B320" s="4" t="s">
        <v>412</v>
      </c>
      <c r="C320" s="58">
        <v>553</v>
      </c>
      <c r="D320" s="58">
        <v>656</v>
      </c>
      <c r="E320" s="58">
        <v>0</v>
      </c>
      <c r="F320" s="58">
        <v>0</v>
      </c>
      <c r="G320" s="67">
        <v>0</v>
      </c>
    </row>
    <row r="321" spans="1:7" ht="20.100000000000001" customHeight="1" thickTop="1" thickBot="1" x14ac:dyDescent="0.25">
      <c r="A321" s="4" t="s">
        <v>273</v>
      </c>
      <c r="B321" s="4" t="s">
        <v>523</v>
      </c>
      <c r="C321" s="58">
        <v>24000</v>
      </c>
      <c r="D321" s="58">
        <v>24067</v>
      </c>
      <c r="E321" s="58">
        <v>0</v>
      </c>
      <c r="F321" s="58">
        <v>0</v>
      </c>
      <c r="G321" s="67">
        <v>0</v>
      </c>
    </row>
    <row r="322" spans="1:7" ht="20.100000000000001" customHeight="1" thickTop="1" thickBot="1" x14ac:dyDescent="0.25">
      <c r="A322" s="4" t="s">
        <v>274</v>
      </c>
      <c r="B322" s="4" t="s">
        <v>524</v>
      </c>
      <c r="C322" s="58">
        <v>442</v>
      </c>
      <c r="D322" s="58">
        <v>463</v>
      </c>
      <c r="E322" s="58">
        <v>0</v>
      </c>
      <c r="F322" s="58">
        <v>0</v>
      </c>
      <c r="G322" s="67">
        <v>0</v>
      </c>
    </row>
    <row r="323" spans="1:7" ht="20.100000000000001" customHeight="1" thickTop="1" thickBot="1" x14ac:dyDescent="0.25">
      <c r="A323" s="4" t="s">
        <v>578</v>
      </c>
      <c r="B323" s="4" t="s">
        <v>521</v>
      </c>
      <c r="C323" s="62">
        <v>26920</v>
      </c>
      <c r="D323" s="62">
        <v>26920</v>
      </c>
      <c r="E323" s="62">
        <v>1920</v>
      </c>
      <c r="F323" s="62">
        <v>0</v>
      </c>
      <c r="G323" s="67">
        <f t="shared" si="4"/>
        <v>-1</v>
      </c>
    </row>
    <row r="324" spans="1:7" ht="20.100000000000001" customHeight="1" thickTop="1" thickBot="1" x14ac:dyDescent="0.25">
      <c r="A324" s="4" t="s">
        <v>275</v>
      </c>
      <c r="B324" s="4" t="s">
        <v>522</v>
      </c>
      <c r="C324" s="62">
        <v>552</v>
      </c>
      <c r="D324" s="62">
        <v>570</v>
      </c>
      <c r="E324" s="62">
        <v>37</v>
      </c>
      <c r="F324" s="62">
        <v>0</v>
      </c>
      <c r="G324" s="67">
        <f t="shared" si="4"/>
        <v>-1</v>
      </c>
    </row>
    <row r="325" spans="1:7" ht="14.25" thickTop="1" thickBot="1" x14ac:dyDescent="0.25">
      <c r="A325" s="4" t="s">
        <v>276</v>
      </c>
      <c r="B325" s="4" t="s">
        <v>431</v>
      </c>
      <c r="C325" s="58">
        <v>50000</v>
      </c>
      <c r="D325" s="58">
        <v>50000</v>
      </c>
      <c r="E325" s="58">
        <v>218000</v>
      </c>
      <c r="F325" s="58">
        <v>260000</v>
      </c>
      <c r="G325" s="67">
        <f t="shared" ref="G325:G332" si="5">(F325-E325)/E325</f>
        <v>0.19266055045871561</v>
      </c>
    </row>
    <row r="326" spans="1:7" ht="14.25" thickTop="1" thickBot="1" x14ac:dyDescent="0.25">
      <c r="A326" s="4" t="s">
        <v>277</v>
      </c>
      <c r="B326" s="4" t="s">
        <v>432</v>
      </c>
      <c r="C326" s="58">
        <v>37000</v>
      </c>
      <c r="D326" s="58">
        <v>37000</v>
      </c>
      <c r="E326" s="58">
        <v>55000</v>
      </c>
      <c r="F326" s="58">
        <v>55000</v>
      </c>
      <c r="G326" s="67">
        <f t="shared" si="5"/>
        <v>0</v>
      </c>
    </row>
    <row r="327" spans="1:7" ht="14.25" thickTop="1" thickBot="1" x14ac:dyDescent="0.25">
      <c r="A327" s="4" t="s">
        <v>278</v>
      </c>
      <c r="B327" s="4" t="s">
        <v>433</v>
      </c>
      <c r="C327" s="58">
        <v>15000</v>
      </c>
      <c r="D327" s="58">
        <v>15000</v>
      </c>
      <c r="E327" s="58">
        <v>11000</v>
      </c>
      <c r="F327" s="58">
        <v>10000</v>
      </c>
      <c r="G327" s="67">
        <f t="shared" si="5"/>
        <v>-9.0909090909090912E-2</v>
      </c>
    </row>
    <row r="328" spans="1:7" ht="14.25" thickTop="1" thickBot="1" x14ac:dyDescent="0.25">
      <c r="A328" s="4" t="s">
        <v>279</v>
      </c>
      <c r="B328" s="4" t="s">
        <v>538</v>
      </c>
      <c r="C328" s="58">
        <v>25000</v>
      </c>
      <c r="D328" s="58">
        <v>25000</v>
      </c>
      <c r="E328" s="58">
        <v>0</v>
      </c>
      <c r="F328" s="58">
        <v>0</v>
      </c>
      <c r="G328" s="67">
        <v>0</v>
      </c>
    </row>
    <row r="329" spans="1:7" ht="14.25" thickTop="1" thickBot="1" x14ac:dyDescent="0.25">
      <c r="A329" s="4" t="s">
        <v>612</v>
      </c>
      <c r="B329" s="4" t="s">
        <v>588</v>
      </c>
      <c r="C329" s="58">
        <v>0</v>
      </c>
      <c r="D329" s="58">
        <v>0</v>
      </c>
      <c r="E329" s="58">
        <v>25000</v>
      </c>
      <c r="F329" s="58">
        <v>0</v>
      </c>
      <c r="G329" s="67">
        <f t="shared" si="5"/>
        <v>-1</v>
      </c>
    </row>
    <row r="330" spans="1:7" ht="14.25" thickTop="1" thickBot="1" x14ac:dyDescent="0.25">
      <c r="A330" s="45"/>
      <c r="B330" s="12" t="s">
        <v>17</v>
      </c>
      <c r="C330" s="64">
        <f>SUM(C255:C329)</f>
        <v>1854545.6400000001</v>
      </c>
      <c r="D330" s="64">
        <f>SUM(D255:D329)</f>
        <v>1673248</v>
      </c>
      <c r="E330" s="64">
        <f>SUM(E255:E329)</f>
        <v>1965945.2</v>
      </c>
      <c r="F330" s="64">
        <f>SUM(F255:F329)</f>
        <v>2035540.3710679999</v>
      </c>
      <c r="G330" s="67">
        <f t="shared" si="5"/>
        <v>3.5400361651993104E-2</v>
      </c>
    </row>
    <row r="331" spans="1:7" ht="14.25" thickTop="1" thickBot="1" x14ac:dyDescent="0.25">
      <c r="A331" s="4"/>
      <c r="B331" s="4"/>
      <c r="C331" s="13"/>
      <c r="D331" s="13"/>
      <c r="E331" s="13"/>
      <c r="F331" s="43"/>
      <c r="G331" s="67"/>
    </row>
    <row r="332" spans="1:7" ht="16.5" thickTop="1" thickBot="1" x14ac:dyDescent="0.3">
      <c r="A332" s="42"/>
      <c r="B332" s="14" t="s">
        <v>9</v>
      </c>
      <c r="C332" s="39">
        <f>+C330+C252</f>
        <v>4608734.4499999993</v>
      </c>
      <c r="D332" s="39">
        <f>+D330+D252</f>
        <v>4259602.1100000003</v>
      </c>
      <c r="E332" s="39">
        <f>+E330+E252</f>
        <v>4915898.05</v>
      </c>
      <c r="F332" s="39">
        <f>+F330+F252</f>
        <v>5318242.240828</v>
      </c>
      <c r="G332" s="67">
        <f t="shared" si="5"/>
        <v>8.1845511590298375E-2</v>
      </c>
    </row>
    <row r="333" spans="1:7" ht="15.75" thickTop="1" x14ac:dyDescent="0.25">
      <c r="C333" s="40"/>
      <c r="D333" s="40"/>
      <c r="E333" s="40"/>
      <c r="F333" s="40"/>
      <c r="G333" s="112"/>
    </row>
    <row r="334" spans="1:7" x14ac:dyDescent="0.2">
      <c r="A334" s="179"/>
      <c r="B334" s="179"/>
      <c r="E334" s="10"/>
      <c r="F334" s="10"/>
      <c r="G334" s="113"/>
    </row>
    <row r="335" spans="1:7" x14ac:dyDescent="0.2">
      <c r="A335" s="180"/>
      <c r="B335" s="180"/>
      <c r="E335" s="10"/>
      <c r="F335" s="10"/>
      <c r="G335" s="113"/>
    </row>
    <row r="336" spans="1:7" x14ac:dyDescent="0.2">
      <c r="A336" s="180"/>
      <c r="B336" s="180"/>
      <c r="E336" s="10"/>
      <c r="F336" s="10"/>
    </row>
    <row r="337" spans="1:6" x14ac:dyDescent="0.2">
      <c r="A337" s="180"/>
      <c r="B337" s="180"/>
      <c r="E337" s="10"/>
      <c r="F337" s="10"/>
    </row>
  </sheetData>
  <sheetProtection selectLockedCells="1"/>
  <mergeCells count="2">
    <mergeCell ref="B334:B337"/>
    <mergeCell ref="A334:A337"/>
  </mergeCells>
  <phoneticPr fontId="3" type="noConversion"/>
  <pageMargins left="0.25" right="0.25" top="1" bottom="0.5" header="0.5" footer="0.5"/>
  <pageSetup scale="85" fitToHeight="0" orientation="portrait" r:id="rId1"/>
  <headerFooter alignWithMargins="0">
    <oddHeader xml:space="preserve">&amp;CTown of Richmond
FY26 Budget Expenses 
Draft as of 11/12/24
</oddHeader>
  </headerFooter>
  <rowBreaks count="7" manualBreakCount="7">
    <brk id="54" max="16383" man="1"/>
    <brk id="84" max="16383" man="1"/>
    <brk id="127" max="7" man="1"/>
    <brk id="154" max="7" man="1"/>
    <brk id="187" max="7" man="1"/>
    <brk id="212" max="16383" man="1"/>
    <brk id="252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2F93-A0C0-480F-AA28-AC61820C2818}">
  <sheetPr>
    <pageSetUpPr fitToPage="1"/>
  </sheetPr>
  <dimension ref="A1:Q56"/>
  <sheetViews>
    <sheetView view="pageBreakPreview" zoomScaleNormal="100" zoomScaleSheetLayoutView="100" workbookViewId="0">
      <pane xSplit="2" ySplit="2" topLeftCell="H3" activePane="bottomRight" state="frozen"/>
      <selection pane="topRight" activeCell="B1" sqref="B1"/>
      <selection pane="bottomLeft" activeCell="A3" sqref="A3"/>
      <selection pane="bottomRight" activeCell="M11" sqref="M11"/>
    </sheetView>
  </sheetViews>
  <sheetFormatPr defaultColWidth="8.85546875" defaultRowHeight="12.75" x14ac:dyDescent="0.2"/>
  <cols>
    <col min="1" max="1" width="14.28515625" style="15" customWidth="1"/>
    <col min="2" max="2" width="55.140625" style="15" customWidth="1"/>
    <col min="3" max="4" width="17.28515625" style="106" customWidth="1"/>
    <col min="5" max="6" width="17.28515625" style="100" customWidth="1"/>
    <col min="7" max="8" width="17.28515625" style="15" customWidth="1"/>
    <col min="9" max="9" width="7.7109375" style="15" customWidth="1"/>
    <col min="10" max="10" width="26.28515625" style="15" customWidth="1"/>
    <col min="11" max="11" width="15.5703125" style="15" customWidth="1"/>
    <col min="12" max="12" width="27.5703125" style="15" customWidth="1"/>
    <col min="13" max="13" width="22.85546875" style="15" customWidth="1"/>
    <col min="14" max="14" width="27.28515625" style="15" customWidth="1"/>
    <col min="15" max="15" width="29" style="15" customWidth="1"/>
    <col min="16" max="16" width="15.85546875" style="15" customWidth="1"/>
    <col min="17" max="17" width="3" style="15" customWidth="1"/>
    <col min="18" max="16384" width="8.85546875" style="15"/>
  </cols>
  <sheetData>
    <row r="1" spans="1:17" s="8" customFormat="1" ht="30" customHeight="1" thickBot="1" x14ac:dyDescent="0.25">
      <c r="A1" s="6" t="s">
        <v>46</v>
      </c>
      <c r="B1" s="6" t="s">
        <v>19</v>
      </c>
      <c r="C1" s="99" t="s">
        <v>672</v>
      </c>
      <c r="D1" s="99" t="s">
        <v>673</v>
      </c>
      <c r="E1" s="99" t="s">
        <v>552</v>
      </c>
      <c r="F1" s="99" t="s">
        <v>625</v>
      </c>
      <c r="G1" s="7" t="s">
        <v>669</v>
      </c>
      <c r="H1" s="178"/>
      <c r="I1" s="178"/>
      <c r="J1"/>
      <c r="K1"/>
      <c r="L1"/>
      <c r="M1"/>
      <c r="N1"/>
      <c r="O1"/>
      <c r="P1"/>
    </row>
    <row r="2" spans="1:17" customFormat="1" ht="13.5" customHeight="1" thickBot="1" x14ac:dyDescent="0.25">
      <c r="A2" s="4"/>
      <c r="B2" s="4" t="s">
        <v>26</v>
      </c>
      <c r="C2" s="166"/>
      <c r="D2" s="166"/>
      <c r="E2" s="101"/>
      <c r="F2" s="101"/>
      <c r="J2" s="181" t="s">
        <v>642</v>
      </c>
      <c r="K2" s="182"/>
      <c r="L2" s="182"/>
      <c r="M2" s="182"/>
      <c r="N2" s="182"/>
      <c r="O2" s="182"/>
      <c r="P2" s="183"/>
    </row>
    <row r="3" spans="1:17" customFormat="1" ht="16.5" customHeight="1" x14ac:dyDescent="0.25">
      <c r="A3" s="4" t="s">
        <v>459</v>
      </c>
      <c r="B3" s="4" t="s">
        <v>460</v>
      </c>
      <c r="C3" s="106">
        <v>2410420</v>
      </c>
      <c r="D3" s="106">
        <v>2416181</v>
      </c>
      <c r="E3" s="102">
        <v>2080526.07</v>
      </c>
      <c r="F3" s="102">
        <f>'FY26 Expense'!F252- SUM('FY26 Revenue'!F4:F41)</f>
        <v>2883189.3397599999</v>
      </c>
      <c r="G3" s="67">
        <f>(F3-E3)/E3</f>
        <v>0.3857982273492972</v>
      </c>
      <c r="H3" s="67"/>
      <c r="I3" s="67"/>
      <c r="J3" s="31"/>
      <c r="P3" s="46"/>
      <c r="Q3" s="16"/>
    </row>
    <row r="4" spans="1:17" customFormat="1" x14ac:dyDescent="0.2">
      <c r="A4" s="4" t="s">
        <v>461</v>
      </c>
      <c r="B4" s="4" t="s">
        <v>472</v>
      </c>
      <c r="C4" s="106">
        <v>10000</v>
      </c>
      <c r="D4" s="106">
        <v>9319</v>
      </c>
      <c r="E4" s="100">
        <v>10000</v>
      </c>
      <c r="F4" s="100">
        <v>10000</v>
      </c>
      <c r="G4" s="67">
        <f t="shared" ref="G4:G54" si="0">(F4-E4)/E4</f>
        <v>0</v>
      </c>
      <c r="H4" s="67"/>
      <c r="I4" s="67"/>
      <c r="J4" s="32"/>
      <c r="K4" s="17"/>
      <c r="L4" s="71" t="s">
        <v>641</v>
      </c>
      <c r="M4" s="72" t="s">
        <v>8</v>
      </c>
      <c r="N4" s="72" t="s">
        <v>42</v>
      </c>
      <c r="O4" s="17"/>
      <c r="P4" s="47"/>
    </row>
    <row r="5" spans="1:17" customFormat="1" x14ac:dyDescent="0.2">
      <c r="A5" s="4" t="s">
        <v>462</v>
      </c>
      <c r="B5" s="4" t="s">
        <v>473</v>
      </c>
      <c r="C5" s="106">
        <v>10000</v>
      </c>
      <c r="D5" s="106">
        <v>3863</v>
      </c>
      <c r="E5" s="100">
        <v>10000</v>
      </c>
      <c r="F5" s="100">
        <v>5000</v>
      </c>
      <c r="G5" s="67">
        <f t="shared" si="0"/>
        <v>-0.5</v>
      </c>
      <c r="H5" s="67"/>
      <c r="I5" s="67"/>
      <c r="J5" s="73" t="s">
        <v>5</v>
      </c>
      <c r="K5" s="23"/>
      <c r="L5" s="17"/>
      <c r="M5" s="17"/>
      <c r="N5" s="17"/>
      <c r="O5" s="17"/>
      <c r="P5" s="47"/>
      <c r="Q5" s="17"/>
    </row>
    <row r="6" spans="1:17" customFormat="1" x14ac:dyDescent="0.2">
      <c r="A6" s="4" t="s">
        <v>463</v>
      </c>
      <c r="B6" s="4" t="s">
        <v>474</v>
      </c>
      <c r="C6" s="106">
        <v>10000</v>
      </c>
      <c r="D6" s="106">
        <v>7977</v>
      </c>
      <c r="E6" s="100">
        <v>10000</v>
      </c>
      <c r="F6" s="100">
        <v>9000</v>
      </c>
      <c r="G6" s="67">
        <f t="shared" si="0"/>
        <v>-0.1</v>
      </c>
      <c r="H6" s="67"/>
      <c r="I6" s="67"/>
      <c r="J6" s="69" t="s">
        <v>621</v>
      </c>
      <c r="K6" s="70"/>
      <c r="L6" s="18">
        <v>7935922</v>
      </c>
      <c r="M6" s="18">
        <v>3930471</v>
      </c>
      <c r="N6" s="74">
        <v>0.49530000000000002</v>
      </c>
      <c r="O6" s="17" t="s">
        <v>7</v>
      </c>
      <c r="P6" s="47"/>
      <c r="Q6" s="17"/>
    </row>
    <row r="7" spans="1:17" customFormat="1" ht="13.5" thickBot="1" x14ac:dyDescent="0.25">
      <c r="A7" s="4" t="s">
        <v>464</v>
      </c>
      <c r="B7" s="4" t="s">
        <v>475</v>
      </c>
      <c r="C7" s="106">
        <v>15187.37</v>
      </c>
      <c r="D7" s="106">
        <v>17419</v>
      </c>
      <c r="E7" s="100">
        <v>17081.78</v>
      </c>
      <c r="F7" s="100">
        <v>19860.53</v>
      </c>
      <c r="G7" s="67">
        <f t="shared" si="0"/>
        <v>0.16267332795528336</v>
      </c>
      <c r="H7" s="67"/>
      <c r="I7" s="67"/>
      <c r="J7" s="32"/>
      <c r="K7" s="17"/>
      <c r="L7" s="75"/>
      <c r="M7" s="48"/>
      <c r="N7" s="76">
        <v>1.6000000000000001E-3</v>
      </c>
      <c r="O7" s="49" t="s">
        <v>34</v>
      </c>
      <c r="P7" s="50"/>
      <c r="Q7" s="17"/>
    </row>
    <row r="8" spans="1:17" customFormat="1" x14ac:dyDescent="0.2">
      <c r="A8" s="4" t="s">
        <v>465</v>
      </c>
      <c r="B8" s="4" t="s">
        <v>476</v>
      </c>
      <c r="C8" s="106">
        <v>4941.53</v>
      </c>
      <c r="D8" s="106">
        <v>4942</v>
      </c>
      <c r="E8" s="103">
        <v>5000</v>
      </c>
      <c r="F8" s="103">
        <v>5000</v>
      </c>
      <c r="G8" s="67">
        <f t="shared" si="0"/>
        <v>0</v>
      </c>
      <c r="H8" s="67"/>
      <c r="I8" s="67"/>
      <c r="J8" s="31"/>
      <c r="M8" s="77"/>
      <c r="N8" s="90">
        <f>SUM(N6:N7)</f>
        <v>0.49690000000000001</v>
      </c>
      <c r="O8" s="17" t="s">
        <v>611</v>
      </c>
      <c r="P8" s="47"/>
      <c r="Q8" s="17"/>
    </row>
    <row r="9" spans="1:17" customFormat="1" x14ac:dyDescent="0.2">
      <c r="A9" s="4" t="s">
        <v>466</v>
      </c>
      <c r="B9" s="4" t="s">
        <v>477</v>
      </c>
      <c r="C9" s="106">
        <v>15000</v>
      </c>
      <c r="D9" s="106">
        <v>15079</v>
      </c>
      <c r="E9" s="104">
        <v>15000</v>
      </c>
      <c r="F9" s="104">
        <v>15000</v>
      </c>
      <c r="G9" s="67">
        <f t="shared" si="0"/>
        <v>0</v>
      </c>
      <c r="H9" s="67"/>
      <c r="I9" s="67"/>
      <c r="J9" s="31"/>
      <c r="L9" s="4"/>
      <c r="N9" s="1"/>
      <c r="P9" s="46"/>
      <c r="Q9" s="17"/>
    </row>
    <row r="10" spans="1:17" customFormat="1" x14ac:dyDescent="0.2">
      <c r="A10" s="4" t="s">
        <v>467</v>
      </c>
      <c r="B10" s="4" t="s">
        <v>478</v>
      </c>
      <c r="C10" s="106">
        <v>1760</v>
      </c>
      <c r="D10" s="106">
        <v>1774</v>
      </c>
      <c r="E10" s="104">
        <v>1765</v>
      </c>
      <c r="F10" s="104">
        <v>1800</v>
      </c>
      <c r="G10" s="67">
        <f t="shared" si="0"/>
        <v>1.9830028328611898E-2</v>
      </c>
      <c r="H10" s="67"/>
      <c r="I10" s="67"/>
      <c r="J10" s="73" t="s">
        <v>6</v>
      </c>
      <c r="L10" s="98" t="s">
        <v>641</v>
      </c>
      <c r="M10" s="18"/>
      <c r="N10" s="91"/>
      <c r="O10" s="17"/>
      <c r="P10" s="47"/>
      <c r="Q10" s="17"/>
    </row>
    <row r="11" spans="1:17" customFormat="1" x14ac:dyDescent="0.2">
      <c r="A11" s="4" t="s">
        <v>468</v>
      </c>
      <c r="B11" s="4" t="s">
        <v>479</v>
      </c>
      <c r="C11" s="106">
        <v>3800</v>
      </c>
      <c r="D11" s="106">
        <v>3600.65</v>
      </c>
      <c r="E11" s="104">
        <v>4000</v>
      </c>
      <c r="F11" s="104">
        <v>4000</v>
      </c>
      <c r="G11" s="67">
        <f t="shared" si="0"/>
        <v>0</v>
      </c>
      <c r="H11" s="67"/>
      <c r="I11" s="67"/>
      <c r="J11" s="69" t="s">
        <v>640</v>
      </c>
      <c r="K11" s="70"/>
      <c r="L11" s="18">
        <v>7935922</v>
      </c>
      <c r="M11" s="18">
        <f>+F3+F44</f>
        <v>4790629.7108279997</v>
      </c>
      <c r="N11" s="74">
        <f>M11/L11</f>
        <v>0.60366391086353921</v>
      </c>
      <c r="O11" s="17" t="s">
        <v>7</v>
      </c>
      <c r="P11" s="47"/>
    </row>
    <row r="12" spans="1:17" customFormat="1" ht="13.5" thickBot="1" x14ac:dyDescent="0.25">
      <c r="A12" s="4" t="s">
        <v>469</v>
      </c>
      <c r="B12" s="4" t="s">
        <v>480</v>
      </c>
      <c r="C12" s="106">
        <v>85675</v>
      </c>
      <c r="D12" s="106">
        <v>81082</v>
      </c>
      <c r="E12" s="100">
        <v>85000</v>
      </c>
      <c r="F12" s="100">
        <v>85000</v>
      </c>
      <c r="G12" s="67">
        <f t="shared" si="0"/>
        <v>0</v>
      </c>
      <c r="H12" s="67"/>
      <c r="I12" s="67"/>
      <c r="J12" s="32"/>
      <c r="K12" s="17"/>
      <c r="L12" s="18"/>
      <c r="M12" s="48"/>
      <c r="N12" s="76">
        <f>N27</f>
        <v>1.6158561694532784E-3</v>
      </c>
      <c r="O12" s="49" t="s">
        <v>34</v>
      </c>
      <c r="P12" s="50"/>
    </row>
    <row r="13" spans="1:17" customFormat="1" x14ac:dyDescent="0.2">
      <c r="A13" s="4" t="s">
        <v>628</v>
      </c>
      <c r="B13" s="4" t="s">
        <v>629</v>
      </c>
      <c r="C13" s="106">
        <v>0</v>
      </c>
      <c r="D13" s="106">
        <v>3935</v>
      </c>
      <c r="E13" s="100">
        <v>0</v>
      </c>
      <c r="F13" s="144">
        <v>2000</v>
      </c>
      <c r="G13" s="67">
        <v>1</v>
      </c>
      <c r="H13" s="67"/>
      <c r="I13" s="67"/>
      <c r="J13" s="32"/>
      <c r="K13" s="17"/>
      <c r="L13" s="18"/>
      <c r="M13" s="92"/>
      <c r="N13" s="74">
        <f>+N11+N12</f>
        <v>0.60527976703299247</v>
      </c>
      <c r="O13" s="17" t="s">
        <v>657</v>
      </c>
      <c r="P13" s="55"/>
    </row>
    <row r="14" spans="1:17" customFormat="1" x14ac:dyDescent="0.2">
      <c r="A14" s="4" t="s">
        <v>470</v>
      </c>
      <c r="B14" s="4" t="s">
        <v>481</v>
      </c>
      <c r="C14" s="106">
        <v>35000</v>
      </c>
      <c r="D14" s="106">
        <v>43670</v>
      </c>
      <c r="E14" s="100">
        <v>35000</v>
      </c>
      <c r="F14" s="100">
        <v>40000</v>
      </c>
      <c r="G14" s="67">
        <f t="shared" si="0"/>
        <v>0.14285714285714285</v>
      </c>
      <c r="H14" s="67"/>
      <c r="I14" s="67"/>
      <c r="J14" s="31"/>
      <c r="N14" s="93">
        <f>N13-N8</f>
        <v>0.10837976703299246</v>
      </c>
      <c r="O14" s="17" t="s">
        <v>40</v>
      </c>
      <c r="P14" s="46"/>
    </row>
    <row r="15" spans="1:17" customFormat="1" ht="13.5" thickBot="1" x14ac:dyDescent="0.25">
      <c r="A15" s="4" t="s">
        <v>471</v>
      </c>
      <c r="B15" s="4" t="s">
        <v>482</v>
      </c>
      <c r="C15" s="106">
        <v>41500</v>
      </c>
      <c r="D15" s="106">
        <v>41500</v>
      </c>
      <c r="E15" s="106">
        <v>43394</v>
      </c>
      <c r="F15" s="106">
        <v>45202</v>
      </c>
      <c r="G15" s="67">
        <f t="shared" si="0"/>
        <v>4.1664746278287319E-2</v>
      </c>
      <c r="H15" s="67"/>
      <c r="I15" s="67"/>
      <c r="J15" s="94"/>
      <c r="K15" s="95"/>
      <c r="L15" s="96"/>
      <c r="M15" s="95"/>
      <c r="N15" s="97">
        <f>N14/N8</f>
        <v>0.21811182739583912</v>
      </c>
      <c r="O15" s="56" t="s">
        <v>41</v>
      </c>
      <c r="P15" s="57"/>
      <c r="Q15" s="17"/>
    </row>
    <row r="16" spans="1:17" customFormat="1" x14ac:dyDescent="0.2">
      <c r="A16" s="4" t="s">
        <v>434</v>
      </c>
      <c r="B16" s="4" t="s">
        <v>483</v>
      </c>
      <c r="C16" s="106">
        <v>4833</v>
      </c>
      <c r="D16" s="106">
        <v>1466.67</v>
      </c>
      <c r="E16" s="105">
        <v>5000</v>
      </c>
      <c r="F16" s="142">
        <v>5000</v>
      </c>
      <c r="G16" s="67">
        <f t="shared" si="0"/>
        <v>0</v>
      </c>
      <c r="H16" s="67"/>
      <c r="I16" s="67"/>
      <c r="Q16" s="17"/>
    </row>
    <row r="17" spans="1:17" customFormat="1" x14ac:dyDescent="0.2">
      <c r="A17" s="4" t="s">
        <v>435</v>
      </c>
      <c r="B17" s="4" t="s">
        <v>484</v>
      </c>
      <c r="C17" s="106">
        <v>23000</v>
      </c>
      <c r="D17" s="106">
        <v>19757.88</v>
      </c>
      <c r="E17" s="100">
        <v>25000</v>
      </c>
      <c r="F17" s="100">
        <v>25000</v>
      </c>
      <c r="G17" s="67">
        <f t="shared" si="0"/>
        <v>0</v>
      </c>
      <c r="H17" s="67"/>
      <c r="I17" s="67"/>
      <c r="J17" s="184"/>
      <c r="K17" s="184"/>
      <c r="L17" s="184"/>
      <c r="M17" s="184"/>
      <c r="N17" s="184"/>
      <c r="O17" s="184"/>
      <c r="P17" s="184"/>
      <c r="Q17" s="17"/>
    </row>
    <row r="18" spans="1:17" customFormat="1" ht="13.5" thickBot="1" x14ac:dyDescent="0.25">
      <c r="A18" s="4" t="s">
        <v>436</v>
      </c>
      <c r="B18" s="4" t="s">
        <v>485</v>
      </c>
      <c r="C18" s="106">
        <v>6100.13</v>
      </c>
      <c r="D18" s="106">
        <v>7127.56</v>
      </c>
      <c r="E18" s="100">
        <v>6100</v>
      </c>
      <c r="F18" s="144">
        <v>6100</v>
      </c>
      <c r="G18" s="67">
        <f t="shared" si="0"/>
        <v>0</v>
      </c>
      <c r="H18" s="67"/>
      <c r="I18" s="67"/>
      <c r="O18" s="28"/>
      <c r="P18" s="28"/>
    </row>
    <row r="19" spans="1:17" customFormat="1" ht="15.75" thickBot="1" x14ac:dyDescent="0.3">
      <c r="A19" s="4" t="s">
        <v>445</v>
      </c>
      <c r="B19" s="4" t="s">
        <v>544</v>
      </c>
      <c r="C19" s="106">
        <v>15000</v>
      </c>
      <c r="D19" s="106">
        <v>15000</v>
      </c>
      <c r="E19" s="100">
        <v>15000</v>
      </c>
      <c r="F19" s="100">
        <v>25000</v>
      </c>
      <c r="G19" s="67">
        <f t="shared" si="0"/>
        <v>0.66666666666666663</v>
      </c>
      <c r="H19" s="67"/>
      <c r="I19" s="67"/>
      <c r="J19" s="185" t="s">
        <v>616</v>
      </c>
      <c r="K19" s="186"/>
      <c r="L19" s="186"/>
      <c r="M19" s="186"/>
      <c r="N19" s="186"/>
      <c r="O19" s="186"/>
      <c r="P19" s="36"/>
    </row>
    <row r="20" spans="1:17" customFormat="1" x14ac:dyDescent="0.2">
      <c r="A20" s="4" t="s">
        <v>437</v>
      </c>
      <c r="B20" s="4" t="s">
        <v>549</v>
      </c>
      <c r="C20" s="106">
        <v>14000</v>
      </c>
      <c r="D20" s="106">
        <v>203759.6</v>
      </c>
      <c r="E20" s="102">
        <v>100000</v>
      </c>
      <c r="F20" s="102">
        <v>50000</v>
      </c>
      <c r="G20" s="67">
        <f t="shared" si="0"/>
        <v>-0.5</v>
      </c>
      <c r="H20" s="67"/>
      <c r="I20" s="67"/>
      <c r="J20" s="145" t="s">
        <v>39</v>
      </c>
      <c r="K20" s="146" t="s">
        <v>36</v>
      </c>
      <c r="L20" s="146" t="s">
        <v>37</v>
      </c>
      <c r="M20" s="146" t="s">
        <v>43</v>
      </c>
      <c r="N20" s="146" t="s">
        <v>44</v>
      </c>
      <c r="O20" s="146" t="s">
        <v>35</v>
      </c>
      <c r="P20" s="33"/>
    </row>
    <row r="21" spans="1:17" customFormat="1" ht="15" customHeight="1" x14ac:dyDescent="0.2">
      <c r="A21" s="4" t="s">
        <v>438</v>
      </c>
      <c r="B21" s="4" t="s">
        <v>486</v>
      </c>
      <c r="C21" s="106">
        <v>1500</v>
      </c>
      <c r="D21" s="106">
        <v>970</v>
      </c>
      <c r="E21" s="105">
        <v>1400</v>
      </c>
      <c r="F21" s="105">
        <v>1400</v>
      </c>
      <c r="G21" s="67">
        <f t="shared" si="0"/>
        <v>0</v>
      </c>
      <c r="H21" s="67"/>
      <c r="I21" s="67"/>
      <c r="J21" s="147" t="s">
        <v>30</v>
      </c>
      <c r="K21" s="148">
        <v>420000</v>
      </c>
      <c r="L21" s="148"/>
      <c r="M21" s="15">
        <v>1.0494000000000001</v>
      </c>
      <c r="N21" s="15"/>
      <c r="O21" s="149">
        <f>(K21/100)*M21</f>
        <v>4407.4800000000005</v>
      </c>
      <c r="P21" s="34"/>
    </row>
    <row r="22" spans="1:17" customFormat="1" ht="15" customHeight="1" x14ac:dyDescent="0.2">
      <c r="A22" s="4" t="s">
        <v>439</v>
      </c>
      <c r="B22" s="4" t="s">
        <v>487</v>
      </c>
      <c r="C22" s="106">
        <v>4000</v>
      </c>
      <c r="D22" s="106">
        <v>3763</v>
      </c>
      <c r="E22" s="100">
        <v>4000</v>
      </c>
      <c r="F22" s="100">
        <v>4000</v>
      </c>
      <c r="G22" s="67">
        <f t="shared" si="0"/>
        <v>0</v>
      </c>
      <c r="H22" s="67"/>
      <c r="I22" s="67"/>
      <c r="J22" s="147" t="s">
        <v>31</v>
      </c>
      <c r="K22" s="148" t="s">
        <v>27</v>
      </c>
      <c r="L22" s="148">
        <v>60000</v>
      </c>
      <c r="M22" s="15"/>
      <c r="N22" s="15">
        <v>1.2098</v>
      </c>
      <c r="O22" s="150">
        <f>(L22/100)*N22</f>
        <v>725.88</v>
      </c>
      <c r="P22" s="32"/>
    </row>
    <row r="23" spans="1:17" customFormat="1" ht="15" customHeight="1" thickBot="1" x14ac:dyDescent="0.3">
      <c r="A23" s="4" t="s">
        <v>440</v>
      </c>
      <c r="B23" s="4" t="s">
        <v>488</v>
      </c>
      <c r="C23" s="106">
        <v>20000</v>
      </c>
      <c r="D23" s="106">
        <v>12542</v>
      </c>
      <c r="E23" s="100">
        <v>20000</v>
      </c>
      <c r="F23" s="100">
        <v>15000</v>
      </c>
      <c r="G23" s="67">
        <f t="shared" si="0"/>
        <v>-0.25</v>
      </c>
      <c r="H23" s="67"/>
      <c r="I23" s="67"/>
      <c r="J23" s="147" t="s">
        <v>32</v>
      </c>
      <c r="K23" s="148" t="s">
        <v>27</v>
      </c>
      <c r="L23" s="148">
        <v>635638</v>
      </c>
      <c r="M23" s="15"/>
      <c r="N23" s="15">
        <v>1.2098</v>
      </c>
      <c r="O23" s="150">
        <f>(L23/100)*N23</f>
        <v>7689.9485240000004</v>
      </c>
      <c r="P23" s="35"/>
      <c r="Q23" s="20"/>
    </row>
    <row r="24" spans="1:17" customFormat="1" ht="15" customHeight="1" x14ac:dyDescent="0.2">
      <c r="A24" s="4" t="s">
        <v>441</v>
      </c>
      <c r="B24" s="4" t="s">
        <v>489</v>
      </c>
      <c r="C24" s="106">
        <v>2000</v>
      </c>
      <c r="D24" s="106">
        <v>1369</v>
      </c>
      <c r="E24" s="100">
        <v>2500</v>
      </c>
      <c r="F24" s="100">
        <v>2000</v>
      </c>
      <c r="G24" s="67">
        <f t="shared" si="0"/>
        <v>-0.2</v>
      </c>
      <c r="H24" s="67"/>
      <c r="I24" s="67"/>
      <c r="J24" s="151" t="s">
        <v>38</v>
      </c>
      <c r="K24" s="148" t="s">
        <v>27</v>
      </c>
      <c r="L24" s="15"/>
      <c r="M24" s="15"/>
      <c r="N24" s="15"/>
      <c r="O24" s="152">
        <f>SUM(O21:O23)</f>
        <v>12823.308524</v>
      </c>
      <c r="P24" s="32"/>
    </row>
    <row r="25" spans="1:17" customFormat="1" ht="15" customHeight="1" x14ac:dyDescent="0.2">
      <c r="A25" s="4" t="s">
        <v>442</v>
      </c>
      <c r="B25" s="4" t="s">
        <v>490</v>
      </c>
      <c r="C25" s="106">
        <v>2500</v>
      </c>
      <c r="D25" s="106">
        <v>1656</v>
      </c>
      <c r="E25" s="100">
        <v>3000</v>
      </c>
      <c r="F25" s="100">
        <v>2000</v>
      </c>
      <c r="G25" s="67">
        <f t="shared" si="0"/>
        <v>-0.33333333333333331</v>
      </c>
      <c r="H25" s="67"/>
      <c r="I25" s="67"/>
      <c r="J25" s="151"/>
      <c r="K25" s="15"/>
      <c r="L25" s="15"/>
      <c r="M25" s="15"/>
      <c r="N25" s="15"/>
      <c r="O25" s="150"/>
      <c r="P25" s="32"/>
    </row>
    <row r="26" spans="1:17" customFormat="1" ht="15" customHeight="1" x14ac:dyDescent="0.2">
      <c r="A26" s="4" t="s">
        <v>443</v>
      </c>
      <c r="B26" s="4" t="s">
        <v>491</v>
      </c>
      <c r="C26" s="106">
        <v>300</v>
      </c>
      <c r="D26" s="106">
        <v>310</v>
      </c>
      <c r="E26" s="100">
        <v>250</v>
      </c>
      <c r="F26" s="100">
        <v>250</v>
      </c>
      <c r="G26" s="67">
        <f t="shared" si="0"/>
        <v>0</v>
      </c>
      <c r="H26" s="67"/>
      <c r="I26" s="67"/>
      <c r="J26" s="153" t="s">
        <v>33</v>
      </c>
      <c r="K26" s="154"/>
      <c r="L26" s="154" t="s">
        <v>624</v>
      </c>
      <c r="M26" s="155" t="s">
        <v>35</v>
      </c>
      <c r="N26" s="156" t="s">
        <v>4</v>
      </c>
      <c r="O26" s="157"/>
      <c r="P26" s="32"/>
      <c r="Q26" s="17"/>
    </row>
    <row r="27" spans="1:17" customFormat="1" ht="15" customHeight="1" x14ac:dyDescent="0.2">
      <c r="A27" s="4" t="s">
        <v>444</v>
      </c>
      <c r="B27" s="4" t="s">
        <v>515</v>
      </c>
      <c r="C27" s="106">
        <v>72</v>
      </c>
      <c r="D27" s="106">
        <v>45</v>
      </c>
      <c r="E27" s="100">
        <v>100</v>
      </c>
      <c r="F27" s="100">
        <v>100</v>
      </c>
      <c r="G27" s="67">
        <f t="shared" si="0"/>
        <v>0</v>
      </c>
      <c r="H27" s="67"/>
      <c r="I27" s="67"/>
      <c r="J27" s="158" t="s">
        <v>623</v>
      </c>
      <c r="K27" s="159"/>
      <c r="L27" s="148">
        <f>L11</f>
        <v>7935922</v>
      </c>
      <c r="M27" s="148">
        <f>O24</f>
        <v>12823.308524</v>
      </c>
      <c r="N27" s="160">
        <f>M27/L27</f>
        <v>1.6158561694532784E-3</v>
      </c>
      <c r="O27" s="157" t="s">
        <v>34</v>
      </c>
      <c r="P27" s="32"/>
      <c r="Q27" s="17"/>
    </row>
    <row r="28" spans="1:17" customFormat="1" ht="15" customHeight="1" thickBot="1" x14ac:dyDescent="0.25">
      <c r="A28" s="4" t="s">
        <v>551</v>
      </c>
      <c r="B28" s="4" t="s">
        <v>550</v>
      </c>
      <c r="C28" s="106">
        <v>0</v>
      </c>
      <c r="D28" s="106">
        <v>200</v>
      </c>
      <c r="E28" s="100">
        <v>100</v>
      </c>
      <c r="F28" s="100">
        <v>200</v>
      </c>
      <c r="G28" s="67">
        <f t="shared" si="0"/>
        <v>1</v>
      </c>
      <c r="H28" s="67"/>
      <c r="I28" s="67"/>
      <c r="J28" s="161"/>
      <c r="K28" s="162"/>
      <c r="L28" s="163"/>
      <c r="M28" s="163"/>
      <c r="N28" s="164"/>
      <c r="O28" s="162"/>
      <c r="P28" s="31"/>
      <c r="Q28" s="17"/>
    </row>
    <row r="29" spans="1:17" customFormat="1" ht="15" customHeight="1" x14ac:dyDescent="0.2">
      <c r="A29" s="4" t="s">
        <v>446</v>
      </c>
      <c r="B29" s="29" t="s">
        <v>637</v>
      </c>
      <c r="C29" s="106">
        <v>5000</v>
      </c>
      <c r="D29" s="106">
        <v>2475</v>
      </c>
      <c r="E29" s="107">
        <v>5000</v>
      </c>
      <c r="F29" s="107">
        <v>2500</v>
      </c>
      <c r="G29" s="67">
        <f t="shared" si="0"/>
        <v>-0.5</v>
      </c>
      <c r="H29" s="67"/>
      <c r="I29" s="67"/>
      <c r="L29" s="26"/>
      <c r="N29" s="30"/>
      <c r="O29" s="27"/>
      <c r="P29" s="17"/>
      <c r="Q29" s="17"/>
    </row>
    <row r="30" spans="1:17" customFormat="1" ht="15" customHeight="1" x14ac:dyDescent="0.2">
      <c r="A30" s="4" t="s">
        <v>447</v>
      </c>
      <c r="B30" s="4" t="s">
        <v>636</v>
      </c>
      <c r="C30" s="106">
        <v>500</v>
      </c>
      <c r="D30" s="106">
        <v>20</v>
      </c>
      <c r="E30" s="100">
        <v>500</v>
      </c>
      <c r="F30" s="100">
        <v>100</v>
      </c>
      <c r="G30" s="67">
        <f t="shared" si="0"/>
        <v>-0.8</v>
      </c>
      <c r="H30" s="67"/>
      <c r="I30" s="67"/>
      <c r="J30" s="17"/>
      <c r="K30" s="17"/>
      <c r="L30" s="18"/>
      <c r="M30" s="18"/>
      <c r="N30" s="21"/>
      <c r="O30" s="17"/>
      <c r="P30" s="17"/>
      <c r="Q30" s="17"/>
    </row>
    <row r="31" spans="1:17" customFormat="1" x14ac:dyDescent="0.2">
      <c r="A31" s="4" t="s">
        <v>448</v>
      </c>
      <c r="B31" s="4" t="s">
        <v>635</v>
      </c>
      <c r="C31" s="106">
        <v>1500</v>
      </c>
      <c r="D31" s="106">
        <v>0</v>
      </c>
      <c r="E31" s="100">
        <v>250</v>
      </c>
      <c r="F31" s="100">
        <v>0</v>
      </c>
      <c r="G31" s="67">
        <f t="shared" si="0"/>
        <v>-1</v>
      </c>
      <c r="H31" s="67"/>
      <c r="I31" s="67"/>
      <c r="J31" s="24"/>
    </row>
    <row r="32" spans="1:17" customFormat="1" x14ac:dyDescent="0.2">
      <c r="A32" s="4" t="s">
        <v>449</v>
      </c>
      <c r="B32" s="4" t="s">
        <v>638</v>
      </c>
      <c r="C32" s="106">
        <v>0</v>
      </c>
      <c r="D32" s="106">
        <v>0</v>
      </c>
      <c r="E32" s="100">
        <v>0</v>
      </c>
      <c r="F32" s="100">
        <v>0</v>
      </c>
      <c r="G32" s="67">
        <v>0</v>
      </c>
      <c r="H32" s="67"/>
      <c r="I32" s="67"/>
      <c r="J32" s="24"/>
    </row>
    <row r="33" spans="1:17" customFormat="1" x14ac:dyDescent="0.2">
      <c r="A33" s="4" t="s">
        <v>450</v>
      </c>
      <c r="B33" s="4" t="s">
        <v>634</v>
      </c>
      <c r="C33" s="106">
        <v>3500</v>
      </c>
      <c r="D33" s="106">
        <v>4022</v>
      </c>
      <c r="E33" s="100">
        <v>2000</v>
      </c>
      <c r="F33" s="100">
        <v>5000</v>
      </c>
      <c r="G33" s="67">
        <f t="shared" si="0"/>
        <v>1.5</v>
      </c>
      <c r="H33" s="67"/>
      <c r="I33" s="67"/>
    </row>
    <row r="34" spans="1:17" customFormat="1" x14ac:dyDescent="0.2">
      <c r="A34" s="4" t="s">
        <v>451</v>
      </c>
      <c r="B34" s="4" t="s">
        <v>492</v>
      </c>
      <c r="C34" s="106">
        <v>5000</v>
      </c>
      <c r="D34" s="106">
        <v>9987</v>
      </c>
      <c r="E34" s="100">
        <v>0</v>
      </c>
      <c r="F34" s="100">
        <v>0</v>
      </c>
      <c r="G34" s="67">
        <v>0</v>
      </c>
      <c r="H34" s="67"/>
      <c r="I34" s="67"/>
      <c r="J34" s="17"/>
    </row>
    <row r="35" spans="1:17" customFormat="1" x14ac:dyDescent="0.2">
      <c r="A35" s="4" t="s">
        <v>542</v>
      </c>
      <c r="B35" s="4" t="s">
        <v>632</v>
      </c>
      <c r="C35" s="106">
        <v>800</v>
      </c>
      <c r="D35" s="106">
        <v>3152.61</v>
      </c>
      <c r="E35" s="107">
        <v>1000</v>
      </c>
      <c r="F35" s="107">
        <v>3500</v>
      </c>
      <c r="G35" s="67">
        <f t="shared" si="0"/>
        <v>2.5</v>
      </c>
      <c r="H35" s="67"/>
      <c r="I35" s="67"/>
      <c r="J35" s="23"/>
    </row>
    <row r="36" spans="1:17" customFormat="1" x14ac:dyDescent="0.2">
      <c r="A36" s="4" t="s">
        <v>452</v>
      </c>
      <c r="B36" s="4" t="s">
        <v>631</v>
      </c>
      <c r="C36" s="106">
        <v>800</v>
      </c>
      <c r="D36" s="106">
        <v>1845</v>
      </c>
      <c r="E36" s="100">
        <v>800</v>
      </c>
      <c r="F36" s="100">
        <v>2000</v>
      </c>
      <c r="G36" s="67">
        <f t="shared" si="0"/>
        <v>1.5</v>
      </c>
      <c r="H36" s="67"/>
      <c r="I36" s="67"/>
      <c r="J36" s="23"/>
    </row>
    <row r="37" spans="1:17" customFormat="1" ht="13.15" customHeight="1" x14ac:dyDescent="0.2">
      <c r="A37" s="4" t="s">
        <v>573</v>
      </c>
      <c r="B37" s="4" t="s">
        <v>633</v>
      </c>
      <c r="C37" s="106">
        <v>0</v>
      </c>
      <c r="D37" s="106">
        <v>0</v>
      </c>
      <c r="E37" s="100">
        <v>3000</v>
      </c>
      <c r="F37" s="100">
        <v>3000</v>
      </c>
      <c r="G37" s="67">
        <f t="shared" si="0"/>
        <v>0</v>
      </c>
      <c r="H37" s="67"/>
      <c r="I37" s="67"/>
    </row>
    <row r="38" spans="1:17" customFormat="1" ht="14.25" customHeight="1" x14ac:dyDescent="0.2">
      <c r="A38" s="4" t="s">
        <v>453</v>
      </c>
      <c r="B38" s="4" t="s">
        <v>639</v>
      </c>
      <c r="C38" s="106">
        <v>500</v>
      </c>
      <c r="D38" s="106">
        <v>405</v>
      </c>
      <c r="E38" s="100">
        <v>0</v>
      </c>
      <c r="F38" s="100">
        <v>500</v>
      </c>
      <c r="G38" s="67">
        <v>0</v>
      </c>
      <c r="H38" s="67"/>
      <c r="I38" s="67"/>
    </row>
    <row r="39" spans="1:17" customFormat="1" ht="14.25" customHeight="1" x14ac:dyDescent="0.2">
      <c r="A39" s="9"/>
      <c r="B39" s="9" t="s">
        <v>28</v>
      </c>
      <c r="C39" s="106">
        <v>0</v>
      </c>
      <c r="D39" s="106"/>
      <c r="E39" s="102"/>
      <c r="F39" s="102"/>
      <c r="G39" s="67">
        <v>0</v>
      </c>
      <c r="H39" s="67"/>
      <c r="I39" s="67"/>
    </row>
    <row r="40" spans="1:17" customFormat="1" ht="15" x14ac:dyDescent="0.2">
      <c r="A40" s="22" t="s">
        <v>609</v>
      </c>
      <c r="B40" s="22" t="s">
        <v>610</v>
      </c>
      <c r="C40" s="106">
        <v>0</v>
      </c>
      <c r="D40" s="106"/>
      <c r="E40" s="107">
        <v>5000</v>
      </c>
      <c r="F40" s="107">
        <v>5000</v>
      </c>
      <c r="G40" s="67">
        <f t="shared" si="0"/>
        <v>0</v>
      </c>
      <c r="H40" s="67"/>
      <c r="I40" s="67"/>
      <c r="J40" s="51"/>
      <c r="K40" s="53"/>
      <c r="L40" s="1"/>
      <c r="M40" s="18"/>
      <c r="P40" s="17"/>
    </row>
    <row r="41" spans="1:17" customFormat="1" ht="15" x14ac:dyDescent="0.2">
      <c r="A41" s="22" t="s">
        <v>512</v>
      </c>
      <c r="B41" s="4" t="s">
        <v>516</v>
      </c>
      <c r="C41" s="106">
        <v>0</v>
      </c>
      <c r="D41" s="106"/>
      <c r="E41" s="107">
        <v>433186</v>
      </c>
      <c r="F41" s="107"/>
      <c r="G41" s="67">
        <v>0</v>
      </c>
      <c r="H41" s="67"/>
      <c r="I41" s="67"/>
      <c r="J41" s="51"/>
      <c r="K41" s="52"/>
    </row>
    <row r="42" spans="1:17" customFormat="1" ht="15" x14ac:dyDescent="0.25">
      <c r="A42" s="9"/>
      <c r="B42" s="9" t="s">
        <v>22</v>
      </c>
      <c r="C42" s="109">
        <f>SUM(C3:C41)</f>
        <v>2754189.03</v>
      </c>
      <c r="D42" s="109">
        <f>SUM(D3:D41)</f>
        <v>2940214.9699999997</v>
      </c>
      <c r="E42" s="109">
        <f>SUM(E3:E41)</f>
        <v>2949952.85</v>
      </c>
      <c r="F42" s="109">
        <f>SUM(F3:F41)</f>
        <v>3282701.8697599997</v>
      </c>
      <c r="G42" s="67">
        <f t="shared" si="0"/>
        <v>0.11279808074220561</v>
      </c>
      <c r="H42" s="67"/>
      <c r="I42" s="67"/>
      <c r="J42" s="42"/>
      <c r="K42" s="37"/>
      <c r="L42" s="19"/>
      <c r="O42" s="17"/>
      <c r="P42" s="17"/>
    </row>
    <row r="43" spans="1:17" customFormat="1" x14ac:dyDescent="0.2">
      <c r="C43" s="167">
        <v>0</v>
      </c>
      <c r="D43" s="167"/>
      <c r="E43" s="108"/>
      <c r="F43" s="108"/>
      <c r="G43" s="67"/>
      <c r="H43" s="67"/>
      <c r="I43" s="67"/>
      <c r="J43" s="41"/>
      <c r="K43" s="37"/>
      <c r="O43" s="17"/>
    </row>
    <row r="44" spans="1:17" customFormat="1" x14ac:dyDescent="0.2">
      <c r="A44" s="4" t="s">
        <v>454</v>
      </c>
      <c r="B44" s="4" t="s">
        <v>493</v>
      </c>
      <c r="C44" s="167">
        <v>1237646</v>
      </c>
      <c r="D44" s="106">
        <v>1237646</v>
      </c>
      <c r="E44" s="106">
        <v>1849945.2</v>
      </c>
      <c r="F44" s="106">
        <f>'FY26 Expense'!F330 - SUM('FY26 Revenue'!F45:F48)</f>
        <v>1907440.3710679999</v>
      </c>
      <c r="G44" s="67">
        <f t="shared" si="0"/>
        <v>3.1079391469541862E-2</v>
      </c>
      <c r="H44" s="67"/>
      <c r="I44" s="67"/>
      <c r="J44" s="41"/>
      <c r="K44" s="4"/>
      <c r="L44" s="4"/>
      <c r="M44" s="54"/>
    </row>
    <row r="45" spans="1:17" customFormat="1" ht="15" x14ac:dyDescent="0.25">
      <c r="A45" s="4" t="s">
        <v>455</v>
      </c>
      <c r="B45" s="4" t="s">
        <v>494</v>
      </c>
      <c r="C45" s="167">
        <v>113500</v>
      </c>
      <c r="D45" s="106">
        <v>124685</v>
      </c>
      <c r="E45" s="100">
        <v>113500</v>
      </c>
      <c r="F45" s="100">
        <v>125000</v>
      </c>
      <c r="G45" s="67">
        <f t="shared" si="0"/>
        <v>0.1013215859030837</v>
      </c>
      <c r="H45" s="67"/>
      <c r="I45" s="67"/>
      <c r="J45" s="42"/>
      <c r="K45" s="4"/>
      <c r="L45" s="4"/>
      <c r="M45" s="54"/>
    </row>
    <row r="46" spans="1:17" customFormat="1" ht="15" x14ac:dyDescent="0.25">
      <c r="A46" s="4" t="s">
        <v>456</v>
      </c>
      <c r="B46" s="4" t="s">
        <v>495</v>
      </c>
      <c r="C46" s="106">
        <v>1500</v>
      </c>
      <c r="D46" s="106">
        <v>1425</v>
      </c>
      <c r="E46" s="106">
        <v>1500</v>
      </c>
      <c r="F46" s="106">
        <v>1500</v>
      </c>
      <c r="G46" s="67">
        <f t="shared" si="0"/>
        <v>0</v>
      </c>
      <c r="H46" s="67"/>
      <c r="I46" s="67"/>
      <c r="J46" s="42"/>
      <c r="K46" s="4"/>
      <c r="L46" s="4"/>
      <c r="M46" s="54"/>
    </row>
    <row r="47" spans="1:17" customFormat="1" ht="15" x14ac:dyDescent="0.25">
      <c r="A47" s="4" t="s">
        <v>457</v>
      </c>
      <c r="B47" s="4" t="s">
        <v>496</v>
      </c>
      <c r="C47" s="106">
        <v>1400</v>
      </c>
      <c r="D47" s="106">
        <v>585</v>
      </c>
      <c r="E47" s="110">
        <v>500</v>
      </c>
      <c r="F47" s="110">
        <v>600</v>
      </c>
      <c r="G47" s="67">
        <f t="shared" si="0"/>
        <v>0.2</v>
      </c>
      <c r="H47" s="67"/>
      <c r="I47" s="67"/>
      <c r="J47" s="42"/>
      <c r="K47" s="4"/>
      <c r="L47" s="4"/>
      <c r="M47" s="54"/>
    </row>
    <row r="48" spans="1:17" customFormat="1" x14ac:dyDescent="0.2">
      <c r="A48" s="4" t="s">
        <v>458</v>
      </c>
      <c r="B48" s="4" t="s">
        <v>497</v>
      </c>
      <c r="C48" s="106">
        <v>500</v>
      </c>
      <c r="D48" s="106">
        <v>990</v>
      </c>
      <c r="E48" s="110">
        <v>500</v>
      </c>
      <c r="F48" s="110">
        <v>1000</v>
      </c>
      <c r="G48" s="67">
        <f t="shared" si="0"/>
        <v>1</v>
      </c>
      <c r="H48" s="67"/>
      <c r="I48" s="67"/>
      <c r="J48" s="41"/>
      <c r="K48" s="4"/>
      <c r="L48" s="4"/>
      <c r="M48" s="54"/>
      <c r="Q48" s="17"/>
    </row>
    <row r="49" spans="1:13" customFormat="1" x14ac:dyDescent="0.2">
      <c r="A49" s="9"/>
      <c r="B49" s="9" t="s">
        <v>29</v>
      </c>
      <c r="C49" s="111"/>
      <c r="D49" s="167"/>
      <c r="E49" s="110"/>
      <c r="F49" s="110"/>
      <c r="G49" s="67">
        <v>0</v>
      </c>
      <c r="H49" s="67"/>
      <c r="I49" s="67"/>
      <c r="K49" s="4"/>
      <c r="M49" s="54"/>
    </row>
    <row r="50" spans="1:13" customFormat="1" x14ac:dyDescent="0.2">
      <c r="A50" s="4" t="s">
        <v>674</v>
      </c>
      <c r="B50" s="4" t="s">
        <v>675</v>
      </c>
      <c r="C50" s="106">
        <v>500000</v>
      </c>
      <c r="D50" s="167">
        <v>0</v>
      </c>
      <c r="E50" s="110">
        <v>0</v>
      </c>
      <c r="F50" s="110">
        <v>0</v>
      </c>
      <c r="G50" s="67">
        <v>0</v>
      </c>
      <c r="H50" s="67"/>
      <c r="I50" s="67"/>
      <c r="K50" s="4"/>
      <c r="M50" s="54"/>
    </row>
    <row r="51" spans="1:13" customFormat="1" x14ac:dyDescent="0.2">
      <c r="A51" s="9"/>
      <c r="B51" s="9" t="s">
        <v>20</v>
      </c>
      <c r="C51" s="109">
        <f>SUM(C44:C50)</f>
        <v>1854546</v>
      </c>
      <c r="D51" s="109">
        <f>SUM(D44:D50)</f>
        <v>1365331</v>
      </c>
      <c r="E51" s="109">
        <f>SUM(E44:E50)</f>
        <v>1965945.2</v>
      </c>
      <c r="F51" s="109">
        <f>SUM(F44:F50)</f>
        <v>2035540.3710679999</v>
      </c>
      <c r="G51" s="67">
        <f t="shared" si="0"/>
        <v>3.5400361651993104E-2</v>
      </c>
      <c r="H51" s="67"/>
      <c r="I51" s="67"/>
    </row>
    <row r="52" spans="1:13" customFormat="1" x14ac:dyDescent="0.2">
      <c r="A52" s="9"/>
      <c r="B52" s="9"/>
      <c r="C52" s="106"/>
      <c r="D52" s="167"/>
      <c r="E52" s="108"/>
      <c r="F52" s="108"/>
      <c r="G52" s="67"/>
      <c r="H52" s="67"/>
      <c r="I52" s="67"/>
    </row>
    <row r="53" spans="1:13" customFormat="1" x14ac:dyDescent="0.2">
      <c r="A53" s="9"/>
      <c r="B53" s="9" t="s">
        <v>21</v>
      </c>
      <c r="C53" s="111">
        <f>C51+C42</f>
        <v>4608735.0299999993</v>
      </c>
      <c r="D53" s="111">
        <f>D51+D42</f>
        <v>4305545.97</v>
      </c>
      <c r="E53" s="111">
        <f>E42+E51</f>
        <v>4915898.05</v>
      </c>
      <c r="F53" s="111">
        <f>F42+F51</f>
        <v>5318242.240828</v>
      </c>
      <c r="G53" s="67">
        <f t="shared" si="0"/>
        <v>8.1845511590298375E-2</v>
      </c>
      <c r="H53" s="67"/>
      <c r="I53" s="67"/>
    </row>
    <row r="54" spans="1:13" customFormat="1" x14ac:dyDescent="0.2">
      <c r="A54" s="25"/>
      <c r="B54" s="25" t="s">
        <v>23</v>
      </c>
      <c r="C54" s="111">
        <f>SUM(C4:C41)+SUM(C45:C50)</f>
        <v>960669.03</v>
      </c>
      <c r="D54" s="111">
        <f>SUM(D4:D41)+SUM(D45:D50)</f>
        <v>651718.97</v>
      </c>
      <c r="E54" s="111">
        <f>SUM(E4:E41)+SUM(E45:E50)</f>
        <v>985426.78</v>
      </c>
      <c r="F54" s="111">
        <f>SUM(F4:F41)+SUM(F45:F50)</f>
        <v>527612.53</v>
      </c>
      <c r="G54" s="67">
        <f t="shared" si="0"/>
        <v>-0.46458474570784447</v>
      </c>
      <c r="H54" s="67"/>
      <c r="I54" s="67"/>
    </row>
    <row r="55" spans="1:13" customFormat="1" x14ac:dyDescent="0.2">
      <c r="C55" s="106"/>
      <c r="D55" s="111"/>
      <c r="E55" s="111"/>
      <c r="F55" s="111"/>
    </row>
    <row r="56" spans="1:13" customFormat="1" x14ac:dyDescent="0.2">
      <c r="C56" s="106"/>
      <c r="D56" s="106"/>
      <c r="E56" s="100"/>
      <c r="F56" s="100"/>
    </row>
  </sheetData>
  <mergeCells count="3">
    <mergeCell ref="J2:P2"/>
    <mergeCell ref="J17:P17"/>
    <mergeCell ref="J19:O19"/>
  </mergeCells>
  <phoneticPr fontId="3" type="noConversion"/>
  <pageMargins left="0.25" right="0.25" top="1" bottom="0.5" header="0.5" footer="0.5"/>
  <pageSetup scale="30" fitToHeight="0" orientation="portrait" r:id="rId1"/>
  <headerFooter alignWithMargins="0">
    <oddHeader xml:space="preserve">&amp;CTown of Richmond
FY26 Budget Revenues 
Draft as of 11/12/24
</oddHeader>
  </headerFooter>
  <colBreaks count="1" manualBreakCount="1">
    <brk id="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31D1-7B85-4083-81A8-EFF4370B3D1D}">
  <dimension ref="A1:N39"/>
  <sheetViews>
    <sheetView tabSelected="1" topLeftCell="A7" zoomScaleNormal="100" workbookViewId="0">
      <selection activeCell="L24" sqref="L24"/>
    </sheetView>
  </sheetViews>
  <sheetFormatPr defaultRowHeight="15.75" x14ac:dyDescent="0.25"/>
  <cols>
    <col min="1" max="1" width="4.28515625" style="129" customWidth="1"/>
    <col min="2" max="2" width="6" style="129" customWidth="1"/>
    <col min="3" max="3" width="9.140625" style="129"/>
    <col min="4" max="4" width="30.85546875" style="129" customWidth="1"/>
    <col min="5" max="5" width="4.7109375" style="129" customWidth="1"/>
    <col min="6" max="6" width="10.28515625" style="131" customWidth="1"/>
    <col min="7" max="7" width="3.7109375" style="131" customWidth="1"/>
    <col min="8" max="8" width="15.28515625" style="131" customWidth="1"/>
    <col min="9" max="9" width="5.7109375" style="129" customWidth="1"/>
    <col min="10" max="10" width="15" style="129" customWidth="1"/>
    <col min="11" max="11" width="3.85546875" style="129" customWidth="1"/>
    <col min="12" max="12" width="14.42578125" style="129" customWidth="1"/>
    <col min="13" max="13" width="13.85546875" style="131" customWidth="1"/>
    <col min="14" max="16384" width="9.140625" style="129"/>
  </cols>
  <sheetData>
    <row r="1" spans="1:14" ht="21" x14ac:dyDescent="0.35">
      <c r="A1" s="114" t="s">
        <v>563</v>
      </c>
      <c r="B1" s="114"/>
      <c r="C1" s="114"/>
      <c r="D1" s="114"/>
      <c r="E1" s="114"/>
      <c r="F1" s="115"/>
      <c r="G1" s="115"/>
      <c r="H1" s="129"/>
    </row>
    <row r="2" spans="1:14" x14ac:dyDescent="0.25">
      <c r="A2" s="78"/>
      <c r="B2" s="78"/>
      <c r="C2" s="78"/>
      <c r="D2" s="78"/>
      <c r="E2" s="78"/>
      <c r="F2" s="79" t="s">
        <v>529</v>
      </c>
      <c r="G2" s="79"/>
      <c r="H2" s="80" t="s">
        <v>562</v>
      </c>
      <c r="I2" s="78"/>
      <c r="J2" s="116" t="s">
        <v>568</v>
      </c>
      <c r="K2" s="116"/>
      <c r="L2" s="116" t="s">
        <v>568</v>
      </c>
      <c r="M2" s="79" t="s">
        <v>682</v>
      </c>
    </row>
    <row r="3" spans="1:14" ht="48" thickBot="1" x14ac:dyDescent="0.3">
      <c r="B3" s="81" t="s">
        <v>564</v>
      </c>
      <c r="E3" s="125"/>
      <c r="F3" s="132" t="s">
        <v>565</v>
      </c>
      <c r="G3" s="132"/>
      <c r="H3" s="132" t="s">
        <v>565</v>
      </c>
      <c r="I3" s="125"/>
      <c r="J3" s="126" t="s">
        <v>589</v>
      </c>
      <c r="K3" s="126"/>
      <c r="L3" s="126" t="s">
        <v>571</v>
      </c>
      <c r="M3" s="132" t="s">
        <v>569</v>
      </c>
    </row>
    <row r="4" spans="1:14" x14ac:dyDescent="0.25">
      <c r="A4" s="82" t="s">
        <v>530</v>
      </c>
      <c r="B4" s="82"/>
      <c r="C4" s="82"/>
      <c r="E4" s="83"/>
      <c r="F4" s="84">
        <v>708712</v>
      </c>
      <c r="G4" s="84"/>
      <c r="H4" s="84">
        <v>340123</v>
      </c>
      <c r="I4" s="83"/>
      <c r="J4" s="117"/>
      <c r="K4" s="117"/>
      <c r="L4" s="117"/>
      <c r="M4" s="84">
        <f>SUM(J4*15%)</f>
        <v>0</v>
      </c>
    </row>
    <row r="5" spans="1:14" x14ac:dyDescent="0.25">
      <c r="B5" s="129" t="s">
        <v>681</v>
      </c>
      <c r="J5" s="133">
        <v>41940.370000000003</v>
      </c>
      <c r="K5" s="133"/>
      <c r="L5" s="133"/>
    </row>
    <row r="6" spans="1:14" x14ac:dyDescent="0.25">
      <c r="B6" s="129" t="s">
        <v>680</v>
      </c>
      <c r="J6" s="133">
        <v>199994.59</v>
      </c>
      <c r="K6" s="133"/>
      <c r="L6" s="133"/>
    </row>
    <row r="7" spans="1:14" x14ac:dyDescent="0.25">
      <c r="B7" s="129" t="s">
        <v>680</v>
      </c>
      <c r="J7" s="133">
        <v>93382.32</v>
      </c>
      <c r="K7" s="133"/>
      <c r="L7" s="133"/>
    </row>
    <row r="8" spans="1:14" x14ac:dyDescent="0.25">
      <c r="B8" s="129" t="s">
        <v>680</v>
      </c>
      <c r="J8" s="133">
        <v>900</v>
      </c>
      <c r="K8" s="133"/>
      <c r="L8" s="133"/>
    </row>
    <row r="9" spans="1:14" x14ac:dyDescent="0.25">
      <c r="B9" s="129" t="s">
        <v>689</v>
      </c>
      <c r="J9" s="133">
        <v>126000</v>
      </c>
      <c r="K9" s="133"/>
      <c r="L9" s="133"/>
    </row>
    <row r="10" spans="1:14" x14ac:dyDescent="0.25">
      <c r="B10" s="129" t="s">
        <v>688</v>
      </c>
      <c r="J10" s="133">
        <v>92331</v>
      </c>
      <c r="K10" s="133"/>
      <c r="L10" s="133"/>
    </row>
    <row r="11" spans="1:14" x14ac:dyDescent="0.25">
      <c r="B11" s="129" t="s">
        <v>690</v>
      </c>
      <c r="J11" s="133">
        <v>-374801</v>
      </c>
      <c r="K11" s="133"/>
      <c r="L11" s="133"/>
    </row>
    <row r="12" spans="1:14" x14ac:dyDescent="0.25">
      <c r="B12" s="129" t="s">
        <v>686</v>
      </c>
      <c r="J12" s="133">
        <v>10491</v>
      </c>
      <c r="K12" s="133"/>
      <c r="L12" s="133"/>
    </row>
    <row r="13" spans="1:14" ht="16.5" thickBot="1" x14ac:dyDescent="0.3">
      <c r="B13" s="129" t="s">
        <v>687</v>
      </c>
      <c r="J13" s="133">
        <v>-1890609</v>
      </c>
      <c r="K13" s="133"/>
      <c r="L13" s="133"/>
    </row>
    <row r="14" spans="1:14" ht="16.5" thickBot="1" x14ac:dyDescent="0.3">
      <c r="A14" s="85"/>
      <c r="B14" s="85"/>
      <c r="C14" s="85"/>
      <c r="D14" s="129" t="s">
        <v>531</v>
      </c>
      <c r="E14" s="86"/>
      <c r="F14" s="87">
        <f>SUM(F4:F4)</f>
        <v>708712</v>
      </c>
      <c r="G14" s="87"/>
      <c r="H14" s="87">
        <f>SUM(H4:H4)</f>
        <v>340123</v>
      </c>
      <c r="I14" s="86"/>
      <c r="J14" s="118">
        <f>SUM(J4:J13)</f>
        <v>-1700370.72</v>
      </c>
      <c r="K14" s="118"/>
      <c r="L14" s="118">
        <f>H14+J14</f>
        <v>-1360247.72</v>
      </c>
      <c r="M14" s="168">
        <v>305331.05566019996</v>
      </c>
    </row>
    <row r="15" spans="1:14" x14ac:dyDescent="0.25">
      <c r="A15" s="82"/>
      <c r="B15" s="82"/>
      <c r="C15" s="82"/>
      <c r="J15" s="133"/>
      <c r="K15" s="133"/>
      <c r="L15" s="133"/>
    </row>
    <row r="16" spans="1:14" x14ac:dyDescent="0.25">
      <c r="A16" s="82"/>
      <c r="B16" s="82"/>
      <c r="C16" s="82"/>
      <c r="D16" s="129" t="s">
        <v>590</v>
      </c>
      <c r="J16" s="133"/>
      <c r="K16" s="133"/>
      <c r="L16" s="133"/>
      <c r="M16" s="131">
        <f>SUM(L14-M14)</f>
        <v>-1665578.7756602</v>
      </c>
      <c r="N16" s="129" t="s">
        <v>683</v>
      </c>
    </row>
    <row r="17" spans="1:14" x14ac:dyDescent="0.25">
      <c r="A17" s="82"/>
      <c r="B17" s="82"/>
      <c r="C17" s="82"/>
      <c r="J17" s="133"/>
      <c r="K17" s="133"/>
      <c r="L17" s="133"/>
    </row>
    <row r="18" spans="1:14" x14ac:dyDescent="0.25">
      <c r="A18" s="82" t="s">
        <v>532</v>
      </c>
      <c r="B18" s="82"/>
      <c r="C18" s="82"/>
      <c r="F18" s="131">
        <v>922673</v>
      </c>
      <c r="H18" s="131">
        <v>1175484</v>
      </c>
      <c r="J18" s="133"/>
      <c r="K18" s="133"/>
      <c r="L18" s="133"/>
      <c r="M18" s="131">
        <f>SUM(J18*15%)</f>
        <v>0</v>
      </c>
    </row>
    <row r="19" spans="1:14" x14ac:dyDescent="0.25">
      <c r="A19" s="82"/>
      <c r="B19" s="129" t="s">
        <v>685</v>
      </c>
      <c r="C19" s="82"/>
      <c r="J19" s="177">
        <v>-433186</v>
      </c>
      <c r="K19" s="133"/>
      <c r="L19" s="133"/>
    </row>
    <row r="20" spans="1:14" x14ac:dyDescent="0.25">
      <c r="B20" s="129" t="s">
        <v>684</v>
      </c>
      <c r="F20" s="129"/>
      <c r="G20" s="129"/>
      <c r="J20" s="133">
        <v>5010.38</v>
      </c>
      <c r="K20" s="133"/>
      <c r="L20" s="133"/>
    </row>
    <row r="21" spans="1:14" x14ac:dyDescent="0.25">
      <c r="B21" s="129" t="s">
        <v>679</v>
      </c>
      <c r="F21" s="129"/>
      <c r="G21" s="129"/>
      <c r="J21" s="133">
        <v>35551.21</v>
      </c>
      <c r="K21" s="133"/>
      <c r="L21" s="133"/>
    </row>
    <row r="22" spans="1:14" x14ac:dyDescent="0.25">
      <c r="B22" s="129" t="s">
        <v>677</v>
      </c>
      <c r="F22" s="129"/>
      <c r="G22" s="129"/>
      <c r="J22" s="133">
        <v>-10525.12</v>
      </c>
      <c r="K22" s="133"/>
      <c r="L22" s="133"/>
    </row>
    <row r="23" spans="1:14" ht="16.5" thickBot="1" x14ac:dyDescent="0.3">
      <c r="B23" s="129" t="s">
        <v>678</v>
      </c>
      <c r="F23" s="129"/>
      <c r="G23" s="129"/>
      <c r="J23" s="133">
        <v>-58633.46</v>
      </c>
      <c r="K23" s="133"/>
      <c r="L23" s="133"/>
    </row>
    <row r="24" spans="1:14" ht="16.5" thickBot="1" x14ac:dyDescent="0.3">
      <c r="A24" s="85"/>
      <c r="B24" s="85"/>
      <c r="C24" s="85"/>
      <c r="D24" s="129" t="s">
        <v>531</v>
      </c>
      <c r="E24" s="86"/>
      <c r="F24" s="87">
        <f>SUM(F18:F18)</f>
        <v>922673</v>
      </c>
      <c r="G24" s="87"/>
      <c r="H24" s="87">
        <f>SUM(H18:H18)</f>
        <v>1175484</v>
      </c>
      <c r="I24" s="86"/>
      <c r="J24" s="118">
        <f>SUM(J18:J23)</f>
        <v>-461782.99</v>
      </c>
      <c r="K24" s="118"/>
      <c r="L24" s="118">
        <f>H24+J24</f>
        <v>713701.01</v>
      </c>
      <c r="M24" s="168">
        <v>492405.28046400001</v>
      </c>
    </row>
    <row r="25" spans="1:14" x14ac:dyDescent="0.25">
      <c r="A25" s="82"/>
      <c r="B25" s="82"/>
      <c r="C25" s="82"/>
      <c r="J25" s="133"/>
      <c r="K25" s="133"/>
      <c r="L25" s="133"/>
    </row>
    <row r="26" spans="1:14" x14ac:dyDescent="0.25">
      <c r="A26" s="82"/>
      <c r="B26" s="82"/>
      <c r="C26" s="82"/>
      <c r="D26" s="129" t="s">
        <v>591</v>
      </c>
      <c r="J26" s="133"/>
      <c r="K26" s="133"/>
      <c r="L26" s="133"/>
      <c r="M26" s="131">
        <f>L24-M24</f>
        <v>221295.729536</v>
      </c>
      <c r="N26" s="129" t="s">
        <v>676</v>
      </c>
    </row>
    <row r="27" spans="1:14" ht="16.5" thickBot="1" x14ac:dyDescent="0.3">
      <c r="A27" s="82"/>
      <c r="B27" s="82"/>
      <c r="C27" s="82"/>
      <c r="J27" s="133"/>
      <c r="K27" s="133"/>
      <c r="L27" s="133"/>
    </row>
    <row r="28" spans="1:14" ht="16.5" thickBot="1" x14ac:dyDescent="0.3">
      <c r="A28" s="85"/>
      <c r="B28" s="85"/>
      <c r="C28" s="85"/>
      <c r="D28" s="129" t="s">
        <v>533</v>
      </c>
      <c r="E28" s="89"/>
      <c r="F28" s="88">
        <f>SUM(F14+F24)</f>
        <v>1631385</v>
      </c>
      <c r="G28" s="88"/>
      <c r="H28" s="88">
        <f>SUM(H14+H24)</f>
        <v>1515607</v>
      </c>
      <c r="I28" s="88"/>
      <c r="J28" s="119">
        <f>SUM(J14+J24)</f>
        <v>-2162153.71</v>
      </c>
      <c r="K28" s="119"/>
      <c r="L28" s="119">
        <f>SUM(L14+L24)</f>
        <v>-646546.71</v>
      </c>
      <c r="M28" s="169">
        <f>M14+M24</f>
        <v>797736.33612419991</v>
      </c>
    </row>
    <row r="29" spans="1:14" ht="16.5" thickTop="1" x14ac:dyDescent="0.25">
      <c r="A29" s="85"/>
      <c r="B29" s="85"/>
      <c r="C29" s="85"/>
      <c r="E29" s="120"/>
      <c r="F29" s="130"/>
      <c r="G29" s="130"/>
      <c r="H29" s="121"/>
      <c r="I29" s="121"/>
      <c r="J29" s="133"/>
      <c r="K29" s="133"/>
      <c r="L29" s="133"/>
    </row>
    <row r="30" spans="1:14" x14ac:dyDescent="0.25">
      <c r="A30" s="85"/>
      <c r="B30" s="85"/>
      <c r="C30" s="85"/>
      <c r="D30" s="129" t="s">
        <v>592</v>
      </c>
      <c r="E30" s="120"/>
      <c r="F30" s="130"/>
      <c r="G30" s="130"/>
      <c r="H30" s="121"/>
      <c r="I30" s="121"/>
      <c r="J30" s="133"/>
      <c r="K30" s="133"/>
      <c r="L30" s="133"/>
      <c r="M30" s="131">
        <f>L28-M28</f>
        <v>-1444283.0461241999</v>
      </c>
      <c r="N30" s="129" t="s">
        <v>683</v>
      </c>
    </row>
    <row r="31" spans="1:14" x14ac:dyDescent="0.25">
      <c r="A31" s="85"/>
      <c r="B31" s="85"/>
      <c r="C31" s="85"/>
      <c r="E31" s="120"/>
      <c r="F31" s="130"/>
      <c r="G31" s="130"/>
      <c r="H31" s="121"/>
      <c r="I31" s="121"/>
      <c r="J31" s="133"/>
      <c r="K31" s="133"/>
      <c r="L31" s="133"/>
    </row>
    <row r="32" spans="1:14" x14ac:dyDescent="0.25">
      <c r="A32" s="85"/>
      <c r="B32" s="85"/>
      <c r="C32" s="85"/>
      <c r="E32" s="120"/>
      <c r="F32" s="130"/>
      <c r="G32" s="130"/>
      <c r="H32" s="121"/>
      <c r="I32" s="121"/>
      <c r="J32" s="133"/>
      <c r="K32" s="133"/>
      <c r="L32" s="133"/>
    </row>
    <row r="33" spans="1:8" x14ac:dyDescent="0.25">
      <c r="A33" s="122" t="s">
        <v>534</v>
      </c>
      <c r="B33" s="122"/>
      <c r="C33" s="122"/>
      <c r="D33" s="123"/>
      <c r="E33" s="123"/>
      <c r="F33" s="123"/>
      <c r="G33" s="123"/>
      <c r="H33" s="129"/>
    </row>
    <row r="34" spans="1:8" x14ac:dyDescent="0.25">
      <c r="A34" s="122"/>
      <c r="B34" s="122" t="s">
        <v>535</v>
      </c>
      <c r="C34" s="122"/>
      <c r="D34" s="123"/>
      <c r="E34" s="123"/>
      <c r="F34" s="123"/>
      <c r="G34" s="123"/>
      <c r="H34" s="129"/>
    </row>
    <row r="35" spans="1:8" x14ac:dyDescent="0.25">
      <c r="A35" s="123"/>
      <c r="B35" s="122" t="s">
        <v>536</v>
      </c>
      <c r="C35" s="122"/>
      <c r="D35" s="123"/>
      <c r="E35" s="123"/>
      <c r="F35" s="123"/>
      <c r="G35" s="123"/>
      <c r="H35" s="129"/>
    </row>
    <row r="36" spans="1:8" x14ac:dyDescent="0.25">
      <c r="A36" s="123"/>
      <c r="B36" s="122" t="s">
        <v>570</v>
      </c>
      <c r="C36" s="122"/>
      <c r="D36" s="123"/>
      <c r="E36" s="123"/>
      <c r="F36" s="123"/>
      <c r="G36" s="123"/>
      <c r="H36" s="129"/>
    </row>
    <row r="37" spans="1:8" x14ac:dyDescent="0.25">
      <c r="A37" s="122"/>
      <c r="B37" s="122"/>
      <c r="C37" s="122"/>
      <c r="D37" s="123"/>
      <c r="E37" s="123"/>
      <c r="F37" s="123"/>
      <c r="G37" s="123"/>
      <c r="H37" s="129"/>
    </row>
    <row r="38" spans="1:8" x14ac:dyDescent="0.25">
      <c r="A38" s="122" t="s">
        <v>532</v>
      </c>
      <c r="B38" s="122"/>
      <c r="C38" s="122"/>
      <c r="D38" s="122"/>
      <c r="E38" s="122"/>
      <c r="F38" s="124"/>
      <c r="G38" s="124"/>
      <c r="H38" s="129"/>
    </row>
    <row r="39" spans="1:8" x14ac:dyDescent="0.25">
      <c r="A39" s="122"/>
      <c r="B39" s="122" t="s">
        <v>537</v>
      </c>
      <c r="C39" s="122"/>
      <c r="D39" s="122"/>
      <c r="E39" s="122"/>
      <c r="F39" s="124"/>
      <c r="G39" s="124"/>
      <c r="H39" s="129"/>
    </row>
  </sheetData>
  <pageMargins left="0.7" right="0.7" top="0.75" bottom="0.75" header="0.3" footer="0.3"/>
  <pageSetup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FY26 Expense</vt:lpstr>
      <vt:lpstr>FY26 Revenue</vt:lpstr>
      <vt:lpstr>Unassigned Funds</vt:lpstr>
    </vt:vector>
  </TitlesOfParts>
  <Company>Town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Plouffe</dc:creator>
  <cp:lastModifiedBy>Josh Arneson</cp:lastModifiedBy>
  <cp:lastPrinted>2024-11-08T22:38:20Z</cp:lastPrinted>
  <dcterms:created xsi:type="dcterms:W3CDTF">2007-10-03T17:26:38Z</dcterms:created>
  <dcterms:modified xsi:type="dcterms:W3CDTF">2024-11-09T11:49:28Z</dcterms:modified>
</cp:coreProperties>
</file>